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220" windowHeight="16230" activeTab="2"/>
  </bookViews>
  <sheets>
    <sheet name="Correlogram" sheetId="1" r:id="rId1"/>
    <sheet name="BPQS" sheetId="2" r:id="rId2"/>
    <sheet name="AutoCorrMacro" sheetId="3" r:id="rId3"/>
  </sheets>
  <externalReferences>
    <externalReference r:id="rId6"/>
  </externalReferences>
  <definedNames>
    <definedName name="alpha">#REF!</definedName>
    <definedName name="beta">#REF!</definedName>
    <definedName name="sigma">#REF!</definedName>
    <definedName name="starter">#REF!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n0012690</author>
  </authors>
  <commentList>
    <comment ref="L83" authorId="0">
      <text>
        <r>
          <rPr>
            <b/>
            <sz val="8"/>
            <rFont val="Tahoma"/>
            <family val="0"/>
          </rPr>
          <t>Critical Chi2 value for a 10% significance level. The BPQS is below the critical value, so we do not reject the null hypothesis that the residuals are a white noise process.</t>
        </r>
      </text>
    </comment>
    <comment ref="M83" authorId="0">
      <text>
        <r>
          <rPr>
            <b/>
            <sz val="8"/>
            <rFont val="Tahoma"/>
            <family val="0"/>
          </rPr>
          <t>The Chi2 p-value.
Illustration: The sample autocorrelations for the first two lags are low. The probability that they stem from a white noise process is 70%. (More precisely: the probability that a white noise process has a BPQS at least this high for two lags is 68.98%.)
The third sample autocorrelation is high. The probability that a white noise process has a BPQS for the first three lags at least this high is 12.47%.
We use 15 to 40 lags to smooth the random fluctuations. The p-values are well above 10%, so we don't reject the null hypothesis.</t>
        </r>
      </text>
    </comment>
  </commentList>
</comments>
</file>

<file path=xl/sharedStrings.xml><?xml version="1.0" encoding="utf-8"?>
<sst xmlns="http://schemas.openxmlformats.org/spreadsheetml/2006/main" count="124" uniqueCount="95">
  <si>
    <t>This spread-sheet shows the difference between Excel's CORREL built-in function and the time series sample autocorrelation function.</t>
  </si>
  <si>
    <t>Column D shows the correlation with Excel correl built-in function.</t>
  </si>
  <si>
    <t>Column G adjusts these correlations for degrees of freedom.</t>
  </si>
  <si>
    <t>Column L shows the sample auto-correlation using the exact formula.</t>
  </si>
  <si>
    <t>The three charts show correlograms for these three columns.</t>
  </si>
  <si>
    <t>Use the sample autocorrelation function for your time series student project. You may copy the cell formulas from this worksheet or write your own.</t>
  </si>
  <si>
    <t>autocorr</t>
  </si>
  <si>
    <t>denominator =</t>
  </si>
  <si>
    <t>interest rate</t>
  </si>
  <si>
    <t>lag</t>
  </si>
  <si>
    <t>correlation</t>
  </si>
  <si>
    <t>w/ DOF</t>
  </si>
  <si>
    <t>rate deviation</t>
  </si>
  <si>
    <t>sum-product</t>
  </si>
  <si>
    <t>deviation^2</t>
  </si>
  <si>
    <t>autocorrelation</t>
  </si>
  <si>
    <t>The interest rates are a lagged regression, as we use for an AR(1) process.</t>
  </si>
  <si>
    <t>We regress the interest rate in Month T on the interest rate in Month T-1.</t>
  </si>
  <si>
    <t>The regression add-in gives the residuals.</t>
  </si>
  <si>
    <t>For more complex ARIMA models, form the residuals as the actual value minus the expected (forecast) value.</t>
  </si>
  <si>
    <t>The DWS is not accurate for a lagged regression, but it gives you a feel for the serial correlation.</t>
  </si>
  <si>
    <t>Examine also the Durbin-Watson statistic (DWS).</t>
  </si>
  <si>
    <t>This illustrative spread-sheet computes the Box Pierce Q Statistic by hand.</t>
  </si>
  <si>
    <t>The VBA macro for sample autocorrelations also computes the BPQS.</t>
  </si>
  <si>
    <t>We use the Box Pierce Q Statistic (BPQS) to test if the residuals are a white noise process.</t>
  </si>
  <si>
    <t>Your student project may ignore the first several sample autocorrelations for the BPQS.</t>
  </si>
  <si>
    <t>Understand the logic of these statistical tests; don't rely blindly on VBA macros.</t>
  </si>
  <si>
    <t>By default, Excel places the output in a new work-sheet.</t>
  </si>
  <si>
    <t>The regression is highly significant.</t>
  </si>
  <si>
    <t>The process is either a random walk or an AR(1) process with phi1 of 95%.</t>
  </si>
  <si>
    <t>We test if the residuals from the ARIMA model are a random walk.</t>
  </si>
  <si>
    <t>inv</t>
  </si>
  <si>
    <t>Product</t>
  </si>
  <si>
    <t>Sum</t>
  </si>
  <si>
    <t>Sample</t>
  </si>
  <si>
    <t>Autocorr</t>
  </si>
  <si>
    <t>Box Pierce</t>
  </si>
  <si>
    <t>Q Statistic</t>
  </si>
  <si>
    <t>Sample autocorrelations from VBA macro.</t>
  </si>
  <si>
    <t>This worksheet computes the Durbin-Watson statistic and the Box Pierce Q statistic.</t>
  </si>
  <si>
    <t>Use the Box Pierce Q Statistic for your time series student project. You may copy the code from this work-sheet or write your own.</t>
  </si>
  <si>
    <t>Excel does the computations, including the residuals.</t>
  </si>
  <si>
    <t>We have placed the output starting in Cell A61.</t>
  </si>
  <si>
    <t>Difference</t>
  </si>
  <si>
    <t>Squared</t>
  </si>
  <si>
    <t>Totals:</t>
  </si>
  <si>
    <t>DWS =</t>
  </si>
  <si>
    <t>Durbin Watson Statistic</t>
  </si>
  <si>
    <t>chi2</t>
  </si>
  <si>
    <t>dist</t>
  </si>
  <si>
    <t>Y</t>
  </si>
  <si>
    <t>X</t>
  </si>
  <si>
    <t>interest rates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</si>
  <si>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</si>
  <si>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</si>
  <si>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</si>
  <si>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</si>
  <si>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</si>
  <si>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</si>
  <si>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</si>
  <si>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</si>
  <si>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</si>
  <si>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</si>
  <si>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</si>
  <si>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</si>
  <si>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</si>
  <si>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</si>
  <si>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</si>
  <si>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</si>
  <si>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</si>
  <si>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</si>
  <si>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</si>
  <si>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</si>
  <si>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</si>
  <si>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</si>
  <si>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</si>
  <si>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</si>
  <si>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</si>
  <si>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</si>
  <si>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</si>
  <si>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</si>
  <si>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sumproduct</t>
  </si>
  <si>
    <t>squared</t>
  </si>
  <si>
    <t>sums</t>
  </si>
  <si>
    <t>sum*41/</t>
  </si>
  <si>
    <t>sum-rsd-squared</t>
  </si>
  <si>
    <t>auto-corr</t>
  </si>
  <si>
    <t>correl</t>
  </si>
  <si>
    <t>Box Pierce Q Statistic</t>
  </si>
  <si>
    <t>The Y values in Column B are the three month Treasury Bill rates</t>
  </si>
  <si>
    <t>The X values in Column C are the three month Treasury Bill rates lagged one month</t>
  </si>
  <si>
    <t>The regression fits an AR(1) model.</t>
  </si>
  <si>
    <t>We calculate the Durbin-Watson Statistic and the Box-Pierce Q Statistic on the residuals</t>
  </si>
  <si>
    <t>DW shows no serial correlation of the residuals and BP shows the residuals may be a white noise process</t>
  </si>
  <si>
    <t>We use Excel's regression add-in to compute the residuals below.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</si>
</sst>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0000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8"/>
      <name val="Tahoma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Fill="1" applyBorder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'[1]Durbin-Watson'!$C$11:$C$51</c:f>
              <c:numCache>
                <c:ptCount val="41"/>
                <c:pt idx="0">
                  <c:v>5.05</c:v>
                </c:pt>
                <c:pt idx="1">
                  <c:v>5</c:v>
                </c:pt>
                <c:pt idx="2">
                  <c:v>5.14</c:v>
                </c:pt>
                <c:pt idx="3">
                  <c:v>5.17</c:v>
                </c:pt>
                <c:pt idx="4">
                  <c:v>5.13</c:v>
                </c:pt>
                <c:pt idx="5">
                  <c:v>4.92</c:v>
                </c:pt>
                <c:pt idx="6">
                  <c:v>5.07</c:v>
                </c:pt>
                <c:pt idx="7">
                  <c:v>5.13</c:v>
                </c:pt>
                <c:pt idx="8">
                  <c:v>4.97</c:v>
                </c:pt>
                <c:pt idx="9">
                  <c:v>4.95</c:v>
                </c:pt>
                <c:pt idx="10">
                  <c:v>5.15</c:v>
                </c:pt>
                <c:pt idx="11">
                  <c:v>5.16</c:v>
                </c:pt>
                <c:pt idx="12">
                  <c:v>5.09</c:v>
                </c:pt>
                <c:pt idx="13">
                  <c:v>5.11</c:v>
                </c:pt>
                <c:pt idx="14">
                  <c:v>5.03</c:v>
                </c:pt>
                <c:pt idx="15">
                  <c:v>5</c:v>
                </c:pt>
                <c:pt idx="16">
                  <c:v>5.03</c:v>
                </c:pt>
                <c:pt idx="17">
                  <c:v>4.99</c:v>
                </c:pt>
                <c:pt idx="18">
                  <c:v>4.96</c:v>
                </c:pt>
                <c:pt idx="19">
                  <c:v>4.94</c:v>
                </c:pt>
                <c:pt idx="20">
                  <c:v>4.74</c:v>
                </c:pt>
                <c:pt idx="21">
                  <c:v>4.08</c:v>
                </c:pt>
                <c:pt idx="22">
                  <c:v>4.44</c:v>
                </c:pt>
                <c:pt idx="23">
                  <c:v>4.42</c:v>
                </c:pt>
                <c:pt idx="24">
                  <c:v>4.34</c:v>
                </c:pt>
                <c:pt idx="25">
                  <c:v>4.45</c:v>
                </c:pt>
                <c:pt idx="26">
                  <c:v>4.48</c:v>
                </c:pt>
                <c:pt idx="27">
                  <c:v>4.28</c:v>
                </c:pt>
                <c:pt idx="28">
                  <c:v>4.51</c:v>
                </c:pt>
                <c:pt idx="29">
                  <c:v>4.59</c:v>
                </c:pt>
                <c:pt idx="30">
                  <c:v>4.6</c:v>
                </c:pt>
                <c:pt idx="31">
                  <c:v>4.76</c:v>
                </c:pt>
                <c:pt idx="32">
                  <c:v>4.73</c:v>
                </c:pt>
                <c:pt idx="33">
                  <c:v>4.88</c:v>
                </c:pt>
                <c:pt idx="34">
                  <c:v>5.07</c:v>
                </c:pt>
                <c:pt idx="35">
                  <c:v>5.23</c:v>
                </c:pt>
                <c:pt idx="36">
                  <c:v>5.34</c:v>
                </c:pt>
                <c:pt idx="37">
                  <c:v>5.57</c:v>
                </c:pt>
                <c:pt idx="38">
                  <c:v>5.72</c:v>
                </c:pt>
                <c:pt idx="39">
                  <c:v>5.67</c:v>
                </c:pt>
                <c:pt idx="40">
                  <c:v>5.92</c:v>
                </c:pt>
              </c:numCache>
            </c:numRef>
          </c:xVal>
          <c:yVal>
            <c:numRef>
              <c:f>'[1]Durbin-Watson'!$C$85:$C$125</c:f>
              <c:numCache>
                <c:ptCount val="41"/>
                <c:pt idx="0">
                  <c:v>-0.06198436539528096</c:v>
                </c:pt>
                <c:pt idx="1">
                  <c:v>0.12567316976045628</c:v>
                </c:pt>
                <c:pt idx="2">
                  <c:v>0.022232071324391534</c:v>
                </c:pt>
                <c:pt idx="3">
                  <c:v>-0.04636244976905157</c:v>
                </c:pt>
                <c:pt idx="4">
                  <c:v>-0.21823642164446166</c:v>
                </c:pt>
                <c:pt idx="5">
                  <c:v>0.13192522600963752</c:v>
                </c:pt>
                <c:pt idx="6">
                  <c:v>0.04895262054242355</c:v>
                </c:pt>
                <c:pt idx="7">
                  <c:v>-0.16823642164446184</c:v>
                </c:pt>
                <c:pt idx="8">
                  <c:v>-0.03573230914610015</c:v>
                </c:pt>
                <c:pt idx="9">
                  <c:v>0.18333070491619452</c:v>
                </c:pt>
                <c:pt idx="10">
                  <c:v>0.0027005642932431684</c:v>
                </c:pt>
                <c:pt idx="11">
                  <c:v>-0.07683094273790392</c:v>
                </c:pt>
                <c:pt idx="12">
                  <c:v>0.009889606480129487</c:v>
                </c:pt>
                <c:pt idx="13">
                  <c:v>-0.08917340758216685</c:v>
                </c:pt>
                <c:pt idx="14">
                  <c:v>-0.04292135133298647</c:v>
                </c:pt>
                <c:pt idx="15">
                  <c:v>0.01567316976045685</c:v>
                </c:pt>
                <c:pt idx="16">
                  <c:v>-0.052921351332986255</c:v>
                </c:pt>
                <c:pt idx="17">
                  <c:v>-0.04479532320839663</c:v>
                </c:pt>
                <c:pt idx="18">
                  <c:v>-0.036200802114953134</c:v>
                </c:pt>
                <c:pt idx="19">
                  <c:v>-0.21713778805265882</c:v>
                </c:pt>
                <c:pt idx="20">
                  <c:v>-0.6865076474297078</c:v>
                </c:pt>
                <c:pt idx="21">
                  <c:v>0.3025718166260303</c:v>
                </c:pt>
                <c:pt idx="22">
                  <c:v>-0.0605624364952817</c:v>
                </c:pt>
                <c:pt idx="23">
                  <c:v>-0.12149942243298639</c:v>
                </c:pt>
                <c:pt idx="24">
                  <c:v>0.06475263381619456</c:v>
                </c:pt>
                <c:pt idx="25">
                  <c:v>-0.010093943526428895</c:v>
                </c:pt>
                <c:pt idx="26">
                  <c:v>-0.23868846461987214</c:v>
                </c:pt>
                <c:pt idx="27">
                  <c:v>0.18194167600307853</c:v>
                </c:pt>
                <c:pt idx="28">
                  <c:v>0.04271701428668617</c:v>
                </c:pt>
                <c:pt idx="29">
                  <c:v>-0.023535041962494674</c:v>
                </c:pt>
                <c:pt idx="30">
                  <c:v>0.12693345100635778</c:v>
                </c:pt>
                <c:pt idx="31">
                  <c:v>-0.05557066149200196</c:v>
                </c:pt>
                <c:pt idx="32">
                  <c:v>0.12302385960143969</c:v>
                </c:pt>
                <c:pt idx="33">
                  <c:v>0.1700512541342274</c:v>
                </c:pt>
                <c:pt idx="34">
                  <c:v>0.14895262054242409</c:v>
                </c:pt>
                <c:pt idx="35">
                  <c:v>0.10644850804406225</c:v>
                </c:pt>
                <c:pt idx="36">
                  <c:v>0.23160193070144075</c:v>
                </c:pt>
                <c:pt idx="37">
                  <c:v>0.162377268985046</c:v>
                </c:pt>
                <c:pt idx="38">
                  <c:v>-0.030595336482165614</c:v>
                </c:pt>
                <c:pt idx="39">
                  <c:v>0.26706219867357195</c:v>
                </c:pt>
                <c:pt idx="40">
                  <c:v>-0.15122547710511647</c:v>
                </c:pt>
              </c:numCache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ax val="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49277"/>
        <c:crosses val="autoZero"/>
        <c:crossBetween val="midCat"/>
        <c:dispUnits/>
        <c:majorUnit val="0.5"/>
        <c:minorUnit val="0.1"/>
      </c:valAx>
      <c:valAx>
        <c:axId val="34249277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18556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Correlogram adjusted for DOF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'[1]Correlogram'!$G$11:$G$49</c:f>
              <c:numCache>
                <c:ptCount val="39"/>
                <c:pt idx="0">
                  <c:v>0.8878220541103155</c:v>
                </c:pt>
                <c:pt idx="1">
                  <c:v>0.7943755167100807</c:v>
                </c:pt>
                <c:pt idx="2">
                  <c:v>0.7031900190963662</c:v>
                </c:pt>
                <c:pt idx="3">
                  <c:v>0.5462604467400574</c:v>
                </c:pt>
                <c:pt idx="4">
                  <c:v>0.37173808971359784</c:v>
                </c:pt>
                <c:pt idx="5">
                  <c:v>0.23330747585778003</c:v>
                </c:pt>
                <c:pt idx="6">
                  <c:v>0.043609643550899635</c:v>
                </c:pt>
                <c:pt idx="7">
                  <c:v>-0.12282164486809427</c:v>
                </c:pt>
                <c:pt idx="8">
                  <c:v>-0.22459447012296088</c:v>
                </c:pt>
                <c:pt idx="9">
                  <c:v>-0.3336359075730859</c:v>
                </c:pt>
                <c:pt idx="10">
                  <c:v>-0.4116891912732694</c:v>
                </c:pt>
                <c:pt idx="11">
                  <c:v>-0.44588213013723876</c:v>
                </c:pt>
                <c:pt idx="12">
                  <c:v>-0.4999980514300519</c:v>
                </c:pt>
                <c:pt idx="13">
                  <c:v>-0.5297119748972617</c:v>
                </c:pt>
                <c:pt idx="14">
                  <c:v>-0.5087892927850332</c:v>
                </c:pt>
                <c:pt idx="15">
                  <c:v>-0.4947745201136379</c:v>
                </c:pt>
                <c:pt idx="16">
                  <c:v>-0.48535511390927544</c:v>
                </c:pt>
                <c:pt idx="17">
                  <c:v>-0.4259900729628014</c:v>
                </c:pt>
                <c:pt idx="18">
                  <c:v>-0.3816596224552673</c:v>
                </c:pt>
                <c:pt idx="19">
                  <c:v>-0.29126011912433847</c:v>
                </c:pt>
                <c:pt idx="20">
                  <c:v>-0.2615692730514405</c:v>
                </c:pt>
                <c:pt idx="21">
                  <c:v>-0.1743406059072696</c:v>
                </c:pt>
                <c:pt idx="22">
                  <c:v>-0.12737242490196296</c:v>
                </c:pt>
                <c:pt idx="23">
                  <c:v>-0.06750615651529314</c:v>
                </c:pt>
                <c:pt idx="24">
                  <c:v>-0.03467833865400644</c:v>
                </c:pt>
                <c:pt idx="25">
                  <c:v>-0.005781269113973854</c:v>
                </c:pt>
                <c:pt idx="26">
                  <c:v>0.044732447074443</c:v>
                </c:pt>
                <c:pt idx="27">
                  <c:v>0.03452141988210261</c:v>
                </c:pt>
                <c:pt idx="28">
                  <c:v>-0.000903920753062547</c:v>
                </c:pt>
                <c:pt idx="29">
                  <c:v>-0.00911355768487303</c:v>
                </c:pt>
                <c:pt idx="30">
                  <c:v>-0.04148227968528987</c:v>
                </c:pt>
                <c:pt idx="31">
                  <c:v>-0.0726877528893483</c:v>
                </c:pt>
                <c:pt idx="32">
                  <c:v>-0.01960719720966509</c:v>
                </c:pt>
                <c:pt idx="33">
                  <c:v>0.026450036062773845</c:v>
                </c:pt>
                <c:pt idx="34">
                  <c:v>-0.01093911621024777</c:v>
                </c:pt>
                <c:pt idx="35">
                  <c:v>0.0329092735522566</c:v>
                </c:pt>
                <c:pt idx="36">
                  <c:v>0.06653480709949505</c:v>
                </c:pt>
                <c:pt idx="37">
                  <c:v>0.0595248231750073</c:v>
                </c:pt>
                <c:pt idx="38">
                  <c:v>-0.04085383873744982</c:v>
                </c:pt>
              </c:numCache>
            </c:numRef>
          </c:val>
          <c:smooth val="0"/>
        </c:ser>
        <c:marker val="1"/>
        <c:axId val="39808038"/>
        <c:axId val="22728023"/>
      </c:lineChart>
      <c:cat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AutoCorrelation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45</xdr:row>
      <xdr:rowOff>76200</xdr:rowOff>
    </xdr:from>
    <xdr:to>
      <xdr:col>13</xdr:col>
      <xdr:colOff>533400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4800600" y="7362825"/>
        <a:ext cx="3657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8</xdr:row>
      <xdr:rowOff>9525</xdr:rowOff>
    </xdr:from>
    <xdr:to>
      <xdr:col>29</xdr:col>
      <xdr:colOff>76200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2153900" y="13049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Techn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logram"/>
      <sheetName val="Durbin-Watson"/>
      <sheetName val="AutoCorrMacro"/>
    </sheetNames>
    <sheetDataSet>
      <sheetData sheetId="0">
        <row r="11">
          <cell r="G11">
            <v>0.8878220541103155</v>
          </cell>
        </row>
        <row r="12">
          <cell r="G12">
            <v>0.7943755167100807</v>
          </cell>
        </row>
        <row r="13">
          <cell r="G13">
            <v>0.7031900190963662</v>
          </cell>
        </row>
        <row r="14">
          <cell r="G14">
            <v>0.5462604467400574</v>
          </cell>
        </row>
        <row r="15">
          <cell r="G15">
            <v>0.37173808971359784</v>
          </cell>
        </row>
        <row r="16">
          <cell r="G16">
            <v>0.23330747585778003</v>
          </cell>
        </row>
        <row r="17">
          <cell r="G17">
            <v>0.043609643550899635</v>
          </cell>
        </row>
        <row r="18">
          <cell r="G18">
            <v>-0.12282164486809427</v>
          </cell>
        </row>
        <row r="19">
          <cell r="G19">
            <v>-0.22459447012296088</v>
          </cell>
        </row>
        <row r="20">
          <cell r="G20">
            <v>-0.3336359075730859</v>
          </cell>
        </row>
        <row r="21">
          <cell r="G21">
            <v>-0.4116891912732694</v>
          </cell>
        </row>
        <row r="22">
          <cell r="G22">
            <v>-0.44588213013723876</v>
          </cell>
        </row>
        <row r="23">
          <cell r="G23">
            <v>-0.4999980514300519</v>
          </cell>
        </row>
        <row r="24">
          <cell r="G24">
            <v>-0.5297119748972617</v>
          </cell>
        </row>
        <row r="25">
          <cell r="G25">
            <v>-0.5087892927850332</v>
          </cell>
        </row>
        <row r="26">
          <cell r="G26">
            <v>-0.4947745201136379</v>
          </cell>
        </row>
        <row r="27">
          <cell r="G27">
            <v>-0.48535511390927544</v>
          </cell>
        </row>
        <row r="28">
          <cell r="G28">
            <v>-0.4259900729628014</v>
          </cell>
        </row>
        <row r="29">
          <cell r="G29">
            <v>-0.3816596224552673</v>
          </cell>
        </row>
        <row r="30">
          <cell r="G30">
            <v>-0.29126011912433847</v>
          </cell>
        </row>
        <row r="31">
          <cell r="G31">
            <v>-0.2615692730514405</v>
          </cell>
        </row>
        <row r="32">
          <cell r="G32">
            <v>-0.1743406059072696</v>
          </cell>
        </row>
        <row r="33">
          <cell r="G33">
            <v>-0.12737242490196296</v>
          </cell>
        </row>
        <row r="34">
          <cell r="G34">
            <v>-0.06750615651529314</v>
          </cell>
        </row>
        <row r="35">
          <cell r="G35">
            <v>-0.03467833865400644</v>
          </cell>
        </row>
        <row r="36">
          <cell r="G36">
            <v>-0.005781269113973854</v>
          </cell>
        </row>
        <row r="37">
          <cell r="G37">
            <v>0.044732447074443</v>
          </cell>
        </row>
        <row r="38">
          <cell r="G38">
            <v>0.03452141988210261</v>
          </cell>
        </row>
        <row r="39">
          <cell r="G39">
            <v>-0.000903920753062547</v>
          </cell>
        </row>
        <row r="40">
          <cell r="G40">
            <v>-0.00911355768487303</v>
          </cell>
        </row>
        <row r="41">
          <cell r="G41">
            <v>-0.04148227968528987</v>
          </cell>
        </row>
        <row r="42">
          <cell r="G42">
            <v>-0.0726877528893483</v>
          </cell>
        </row>
        <row r="43">
          <cell r="G43">
            <v>-0.01960719720966509</v>
          </cell>
        </row>
        <row r="44">
          <cell r="G44">
            <v>0.026450036062773845</v>
          </cell>
        </row>
        <row r="45">
          <cell r="G45">
            <v>-0.01093911621024777</v>
          </cell>
        </row>
        <row r="46">
          <cell r="G46">
            <v>0.0329092735522566</v>
          </cell>
        </row>
        <row r="47">
          <cell r="G47">
            <v>0.06653480709949505</v>
          </cell>
        </row>
        <row r="48">
          <cell r="G48">
            <v>0.0595248231750073</v>
          </cell>
        </row>
        <row r="49">
          <cell r="G49">
            <v>-0.04085383873744982</v>
          </cell>
        </row>
      </sheetData>
      <sheetData sheetId="1">
        <row r="11">
          <cell r="C11">
            <v>5.05</v>
          </cell>
        </row>
        <row r="12">
          <cell r="C12">
            <v>5</v>
          </cell>
        </row>
        <row r="13">
          <cell r="C13">
            <v>5.14</v>
          </cell>
        </row>
        <row r="14">
          <cell r="C14">
            <v>5.17</v>
          </cell>
        </row>
        <row r="15">
          <cell r="C15">
            <v>5.13</v>
          </cell>
        </row>
        <row r="16">
          <cell r="C16">
            <v>4.92</v>
          </cell>
        </row>
        <row r="17">
          <cell r="C17">
            <v>5.07</v>
          </cell>
        </row>
        <row r="18">
          <cell r="C18">
            <v>5.13</v>
          </cell>
        </row>
        <row r="19">
          <cell r="C19">
            <v>4.97</v>
          </cell>
        </row>
        <row r="20">
          <cell r="C20">
            <v>4.95</v>
          </cell>
        </row>
        <row r="21">
          <cell r="C21">
            <v>5.15</v>
          </cell>
        </row>
        <row r="22">
          <cell r="C22">
            <v>5.16</v>
          </cell>
        </row>
        <row r="23">
          <cell r="C23">
            <v>5.09</v>
          </cell>
        </row>
        <row r="24">
          <cell r="C24">
            <v>5.11</v>
          </cell>
        </row>
        <row r="25">
          <cell r="C25">
            <v>5.03</v>
          </cell>
        </row>
        <row r="26">
          <cell r="C26">
            <v>5</v>
          </cell>
        </row>
        <row r="27">
          <cell r="C27">
            <v>5.03</v>
          </cell>
        </row>
        <row r="28">
          <cell r="C28">
            <v>4.99</v>
          </cell>
        </row>
        <row r="29">
          <cell r="C29">
            <v>4.96</v>
          </cell>
        </row>
        <row r="30">
          <cell r="C30">
            <v>4.94</v>
          </cell>
        </row>
        <row r="31">
          <cell r="C31">
            <v>4.74</v>
          </cell>
        </row>
        <row r="32">
          <cell r="C32">
            <v>4.08</v>
          </cell>
        </row>
        <row r="33">
          <cell r="C33">
            <v>4.44</v>
          </cell>
        </row>
        <row r="34">
          <cell r="C34">
            <v>4.42</v>
          </cell>
        </row>
        <row r="35">
          <cell r="C35">
            <v>4.34</v>
          </cell>
        </row>
        <row r="36">
          <cell r="C36">
            <v>4.45</v>
          </cell>
        </row>
        <row r="37">
          <cell r="C37">
            <v>4.48</v>
          </cell>
        </row>
        <row r="38">
          <cell r="C38">
            <v>4.28</v>
          </cell>
        </row>
        <row r="39">
          <cell r="C39">
            <v>4.51</v>
          </cell>
        </row>
        <row r="40">
          <cell r="C40">
            <v>4.59</v>
          </cell>
        </row>
        <row r="41">
          <cell r="C41">
            <v>4.6</v>
          </cell>
        </row>
        <row r="42">
          <cell r="C42">
            <v>4.76</v>
          </cell>
        </row>
        <row r="43">
          <cell r="C43">
            <v>4.73</v>
          </cell>
        </row>
        <row r="44">
          <cell r="C44">
            <v>4.88</v>
          </cell>
        </row>
        <row r="45">
          <cell r="C45">
            <v>5.07</v>
          </cell>
        </row>
        <row r="46">
          <cell r="C46">
            <v>5.23</v>
          </cell>
        </row>
        <row r="47">
          <cell r="C47">
            <v>5.34</v>
          </cell>
        </row>
        <row r="48">
          <cell r="C48">
            <v>5.57</v>
          </cell>
        </row>
        <row r="49">
          <cell r="C49">
            <v>5.72</v>
          </cell>
        </row>
        <row r="50">
          <cell r="C50">
            <v>5.67</v>
          </cell>
        </row>
        <row r="51">
          <cell r="C51">
            <v>5.92</v>
          </cell>
        </row>
        <row r="85">
          <cell r="C85">
            <v>-0.06198436539528096</v>
          </cell>
        </row>
        <row r="86">
          <cell r="C86">
            <v>0.12567316976045628</v>
          </cell>
        </row>
        <row r="87">
          <cell r="C87">
            <v>0.022232071324391534</v>
          </cell>
        </row>
        <row r="88">
          <cell r="C88">
            <v>-0.04636244976905157</v>
          </cell>
        </row>
        <row r="89">
          <cell r="C89">
            <v>-0.21823642164446166</v>
          </cell>
        </row>
        <row r="90">
          <cell r="C90">
            <v>0.13192522600963752</v>
          </cell>
        </row>
        <row r="91">
          <cell r="C91">
            <v>0.04895262054242355</v>
          </cell>
        </row>
        <row r="92">
          <cell r="C92">
            <v>-0.16823642164446184</v>
          </cell>
        </row>
        <row r="93">
          <cell r="C93">
            <v>-0.03573230914610015</v>
          </cell>
        </row>
        <row r="94">
          <cell r="C94">
            <v>0.18333070491619452</v>
          </cell>
        </row>
        <row r="95">
          <cell r="C95">
            <v>0.0027005642932431684</v>
          </cell>
        </row>
        <row r="96">
          <cell r="C96">
            <v>-0.07683094273790392</v>
          </cell>
        </row>
        <row r="97">
          <cell r="C97">
            <v>0.009889606480129487</v>
          </cell>
        </row>
        <row r="98">
          <cell r="C98">
            <v>-0.08917340758216685</v>
          </cell>
        </row>
        <row r="99">
          <cell r="C99">
            <v>-0.04292135133298647</v>
          </cell>
        </row>
        <row r="100">
          <cell r="C100">
            <v>0.01567316976045685</v>
          </cell>
        </row>
        <row r="101">
          <cell r="C101">
            <v>-0.052921351332986255</v>
          </cell>
        </row>
        <row r="102">
          <cell r="C102">
            <v>-0.04479532320839663</v>
          </cell>
        </row>
        <row r="103">
          <cell r="C103">
            <v>-0.036200802114953134</v>
          </cell>
        </row>
        <row r="104">
          <cell r="C104">
            <v>-0.21713778805265882</v>
          </cell>
        </row>
        <row r="105">
          <cell r="C105">
            <v>-0.6865076474297078</v>
          </cell>
        </row>
        <row r="106">
          <cell r="C106">
            <v>0.3025718166260303</v>
          </cell>
        </row>
        <row r="107">
          <cell r="C107">
            <v>-0.0605624364952817</v>
          </cell>
        </row>
        <row r="108">
          <cell r="C108">
            <v>-0.12149942243298639</v>
          </cell>
        </row>
        <row r="109">
          <cell r="C109">
            <v>0.06475263381619456</v>
          </cell>
        </row>
        <row r="110">
          <cell r="C110">
            <v>-0.010093943526428895</v>
          </cell>
        </row>
        <row r="111">
          <cell r="C111">
            <v>-0.23868846461987214</v>
          </cell>
        </row>
        <row r="112">
          <cell r="C112">
            <v>0.18194167600307853</v>
          </cell>
        </row>
        <row r="113">
          <cell r="C113">
            <v>0.04271701428668617</v>
          </cell>
        </row>
        <row r="114">
          <cell r="C114">
            <v>-0.023535041962494674</v>
          </cell>
        </row>
        <row r="115">
          <cell r="C115">
            <v>0.12693345100635778</v>
          </cell>
        </row>
        <row r="116">
          <cell r="C116">
            <v>-0.05557066149200196</v>
          </cell>
        </row>
        <row r="117">
          <cell r="C117">
            <v>0.12302385960143969</v>
          </cell>
        </row>
        <row r="118">
          <cell r="C118">
            <v>0.1700512541342274</v>
          </cell>
        </row>
        <row r="119">
          <cell r="C119">
            <v>0.14895262054242409</v>
          </cell>
        </row>
        <row r="120">
          <cell r="C120">
            <v>0.10644850804406225</v>
          </cell>
        </row>
        <row r="121">
          <cell r="C121">
            <v>0.23160193070144075</v>
          </cell>
        </row>
        <row r="122">
          <cell r="C122">
            <v>0.162377268985046</v>
          </cell>
        </row>
        <row r="123">
          <cell r="C123">
            <v>-0.030595336482165614</v>
          </cell>
        </row>
        <row r="124">
          <cell r="C124">
            <v>0.26706219867357195</v>
          </cell>
        </row>
        <row r="125">
          <cell r="C125">
            <v>-0.15122547710511647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workbookViewId="0" topLeftCell="A1">
      <selection activeCell="E62" sqref="E62"/>
    </sheetView>
  </sheetViews>
  <sheetFormatPr defaultColWidth="9.140625" defaultRowHeight="12.75"/>
  <sheetData>
    <row r="1" ht="12.75">
      <c r="A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6" ht="12.75">
      <c r="A6" t="s">
        <v>5</v>
      </c>
    </row>
    <row r="9" spans="2:11" ht="12.75">
      <c r="B9">
        <v>4.97</v>
      </c>
      <c r="G9" t="s">
        <v>6</v>
      </c>
      <c r="J9" t="s">
        <v>7</v>
      </c>
      <c r="K9">
        <v>6.7884</v>
      </c>
    </row>
    <row r="10" spans="2:13" ht="12.75">
      <c r="B10" t="s">
        <v>8</v>
      </c>
      <c r="C10" t="s">
        <v>9</v>
      </c>
      <c r="D10" t="s">
        <v>10</v>
      </c>
      <c r="F10" t="s">
        <v>9</v>
      </c>
      <c r="G10" t="s">
        <v>11</v>
      </c>
      <c r="I10" t="s">
        <v>12</v>
      </c>
      <c r="J10" t="s">
        <v>13</v>
      </c>
      <c r="K10" t="s">
        <v>14</v>
      </c>
      <c r="L10" t="s">
        <v>15</v>
      </c>
      <c r="M10" t="s">
        <v>9</v>
      </c>
    </row>
    <row r="11" spans="1:13" ht="12.75">
      <c r="A11" s="1">
        <v>35431</v>
      </c>
      <c r="B11">
        <v>5.05</v>
      </c>
      <c r="C11">
        <v>1</v>
      </c>
      <c r="D11">
        <v>0.9095</v>
      </c>
      <c r="F11">
        <v>1</v>
      </c>
      <c r="G11">
        <v>0.8878</v>
      </c>
      <c r="I11">
        <v>0.08</v>
      </c>
      <c r="J11">
        <v>5.8863</v>
      </c>
      <c r="K11">
        <v>0.0071</v>
      </c>
      <c r="L11">
        <v>0.8671</v>
      </c>
      <c r="M11">
        <v>1</v>
      </c>
    </row>
    <row r="12" spans="1:13" ht="12.75">
      <c r="A12" s="1">
        <v>35462</v>
      </c>
      <c r="B12">
        <v>5</v>
      </c>
      <c r="C12">
        <v>2</v>
      </c>
      <c r="D12">
        <v>0.8341</v>
      </c>
      <c r="F12">
        <v>2</v>
      </c>
      <c r="G12">
        <v>0.7944</v>
      </c>
      <c r="I12">
        <v>0.03</v>
      </c>
      <c r="J12">
        <v>4.9589</v>
      </c>
      <c r="K12">
        <v>0.0012</v>
      </c>
      <c r="L12">
        <v>0.7305</v>
      </c>
      <c r="M12">
        <v>2</v>
      </c>
    </row>
    <row r="13" spans="1:13" ht="12.75">
      <c r="A13" s="1">
        <v>35490</v>
      </c>
      <c r="B13">
        <v>5.14</v>
      </c>
      <c r="C13">
        <v>3</v>
      </c>
      <c r="D13">
        <v>0.7573</v>
      </c>
      <c r="F13">
        <v>3</v>
      </c>
      <c r="G13">
        <v>0.7032</v>
      </c>
      <c r="I13">
        <v>0.17</v>
      </c>
      <c r="J13">
        <v>4.2507</v>
      </c>
      <c r="K13">
        <v>0.0305</v>
      </c>
      <c r="L13">
        <v>0.6262</v>
      </c>
      <c r="M13">
        <v>3</v>
      </c>
    </row>
    <row r="14" spans="1:13" ht="12.75">
      <c r="A14" s="1">
        <v>35521</v>
      </c>
      <c r="B14">
        <v>5.17</v>
      </c>
      <c r="C14">
        <v>4</v>
      </c>
      <c r="D14">
        <v>0.6038</v>
      </c>
      <c r="F14">
        <v>4</v>
      </c>
      <c r="G14">
        <v>0.5463</v>
      </c>
      <c r="I14">
        <v>0.2</v>
      </c>
      <c r="J14">
        <v>3.1458</v>
      </c>
      <c r="K14">
        <v>0.0418</v>
      </c>
      <c r="L14">
        <v>0.4634</v>
      </c>
      <c r="M14">
        <v>4</v>
      </c>
    </row>
    <row r="15" spans="1:13" ht="12.75">
      <c r="A15" s="1">
        <v>35551</v>
      </c>
      <c r="B15">
        <v>5.13</v>
      </c>
      <c r="C15">
        <v>5</v>
      </c>
      <c r="D15">
        <v>0.422</v>
      </c>
      <c r="F15">
        <v>5</v>
      </c>
      <c r="G15">
        <v>0.3717</v>
      </c>
      <c r="I15">
        <v>0.16</v>
      </c>
      <c r="J15">
        <v>2.0942</v>
      </c>
      <c r="K15">
        <v>0.0271</v>
      </c>
      <c r="L15">
        <v>0.3085</v>
      </c>
      <c r="M15">
        <v>5</v>
      </c>
    </row>
    <row r="16" spans="1:13" ht="12.75">
      <c r="A16" s="1">
        <v>35582</v>
      </c>
      <c r="B16">
        <v>4.92</v>
      </c>
      <c r="C16">
        <v>6</v>
      </c>
      <c r="D16">
        <v>0.2722</v>
      </c>
      <c r="F16">
        <v>6</v>
      </c>
      <c r="G16">
        <v>0.2333</v>
      </c>
      <c r="I16">
        <v>-0.05</v>
      </c>
      <c r="J16">
        <v>1.3334</v>
      </c>
      <c r="K16">
        <v>0.0021</v>
      </c>
      <c r="L16">
        <v>0.1964</v>
      </c>
      <c r="M16">
        <v>6</v>
      </c>
    </row>
    <row r="17" spans="1:13" ht="12.75">
      <c r="A17" s="1">
        <v>35612</v>
      </c>
      <c r="B17">
        <v>5.07</v>
      </c>
      <c r="C17">
        <v>7</v>
      </c>
      <c r="D17">
        <v>0.0523</v>
      </c>
      <c r="F17">
        <v>7</v>
      </c>
      <c r="G17">
        <v>0.0436</v>
      </c>
      <c r="I17">
        <v>0.1</v>
      </c>
      <c r="J17">
        <v>0.3281</v>
      </c>
      <c r="K17">
        <v>0.0109</v>
      </c>
      <c r="L17">
        <v>0.0483</v>
      </c>
      <c r="M17">
        <v>7</v>
      </c>
    </row>
    <row r="18" spans="1:13" ht="12.75">
      <c r="A18" s="1">
        <v>35643</v>
      </c>
      <c r="B18">
        <v>5.13</v>
      </c>
      <c r="C18">
        <v>8</v>
      </c>
      <c r="D18">
        <v>-0.1517</v>
      </c>
      <c r="F18">
        <v>8</v>
      </c>
      <c r="G18">
        <v>-0.1228</v>
      </c>
      <c r="I18">
        <v>0.16</v>
      </c>
      <c r="J18">
        <v>-0.56</v>
      </c>
      <c r="K18">
        <v>0.0271</v>
      </c>
      <c r="L18">
        <v>-0.0825</v>
      </c>
      <c r="M18">
        <v>8</v>
      </c>
    </row>
    <row r="19" spans="1:13" ht="12.75">
      <c r="A19" s="1">
        <v>35674</v>
      </c>
      <c r="B19">
        <v>4.97</v>
      </c>
      <c r="C19">
        <v>9</v>
      </c>
      <c r="D19">
        <v>-0.2858</v>
      </c>
      <c r="F19">
        <v>9</v>
      </c>
      <c r="G19">
        <v>-0.2246</v>
      </c>
      <c r="I19">
        <v>0</v>
      </c>
      <c r="J19">
        <v>-1.1571</v>
      </c>
      <c r="K19">
        <v>0</v>
      </c>
      <c r="L19">
        <v>-0.1705</v>
      </c>
      <c r="M19">
        <v>9</v>
      </c>
    </row>
    <row r="20" spans="1:13" ht="12.75">
      <c r="A20" s="1">
        <v>35704</v>
      </c>
      <c r="B20">
        <v>4.95</v>
      </c>
      <c r="C20">
        <v>10</v>
      </c>
      <c r="D20">
        <v>-0.4379</v>
      </c>
      <c r="F20">
        <v>10</v>
      </c>
      <c r="G20">
        <v>-0.3336</v>
      </c>
      <c r="I20">
        <v>-0.02</v>
      </c>
      <c r="J20">
        <v>-1.838</v>
      </c>
      <c r="K20">
        <v>0.0002</v>
      </c>
      <c r="L20">
        <v>-0.2708</v>
      </c>
      <c r="M20">
        <v>10</v>
      </c>
    </row>
    <row r="21" spans="1:13" ht="12.75">
      <c r="A21" s="1">
        <v>35735</v>
      </c>
      <c r="B21">
        <v>5.15</v>
      </c>
      <c r="C21">
        <v>11</v>
      </c>
      <c r="D21">
        <v>-0.5578</v>
      </c>
      <c r="F21">
        <v>11</v>
      </c>
      <c r="G21">
        <v>-0.4117</v>
      </c>
      <c r="I21">
        <v>0.18</v>
      </c>
      <c r="J21">
        <v>-2.3399</v>
      </c>
      <c r="K21">
        <v>0.034</v>
      </c>
      <c r="L21">
        <v>-0.3447</v>
      </c>
      <c r="M21">
        <v>11</v>
      </c>
    </row>
    <row r="22" spans="1:13" ht="12.75">
      <c r="A22" s="1">
        <v>35765</v>
      </c>
      <c r="B22">
        <v>5.16</v>
      </c>
      <c r="C22">
        <v>12</v>
      </c>
      <c r="D22">
        <v>-0.6242</v>
      </c>
      <c r="F22">
        <v>12</v>
      </c>
      <c r="G22">
        <v>-0.4459</v>
      </c>
      <c r="I22">
        <v>0.19</v>
      </c>
      <c r="J22">
        <v>-2.5817</v>
      </c>
      <c r="K22">
        <v>0.0378</v>
      </c>
      <c r="L22">
        <v>-0.3803</v>
      </c>
      <c r="M22">
        <v>12</v>
      </c>
    </row>
    <row r="23" spans="1:13" ht="12.75">
      <c r="A23" s="1">
        <v>35796</v>
      </c>
      <c r="B23">
        <v>5.09</v>
      </c>
      <c r="C23">
        <v>13</v>
      </c>
      <c r="D23">
        <v>-0.7241</v>
      </c>
      <c r="F23">
        <v>13</v>
      </c>
      <c r="G23">
        <v>-0.5</v>
      </c>
      <c r="I23">
        <v>0.12</v>
      </c>
      <c r="J23">
        <v>-2.9731</v>
      </c>
      <c r="K23">
        <v>0.0155</v>
      </c>
      <c r="L23">
        <v>-0.438</v>
      </c>
      <c r="M23">
        <v>13</v>
      </c>
    </row>
    <row r="24" spans="1:13" ht="12.75">
      <c r="A24" s="1">
        <v>35827</v>
      </c>
      <c r="B24">
        <v>5.11</v>
      </c>
      <c r="C24">
        <v>14</v>
      </c>
      <c r="D24">
        <v>-0.7946</v>
      </c>
      <c r="F24">
        <v>14</v>
      </c>
      <c r="G24">
        <v>-0.5297</v>
      </c>
      <c r="I24">
        <v>0.14</v>
      </c>
      <c r="J24">
        <v>-3.1965</v>
      </c>
      <c r="K24">
        <v>0.0209</v>
      </c>
      <c r="L24">
        <v>-0.4709</v>
      </c>
      <c r="M24">
        <v>14</v>
      </c>
    </row>
    <row r="25" spans="1:13" ht="12.75">
      <c r="A25" s="1">
        <v>35855</v>
      </c>
      <c r="B25">
        <v>5.03</v>
      </c>
      <c r="C25">
        <v>15</v>
      </c>
      <c r="D25">
        <v>-0.7915</v>
      </c>
      <c r="F25">
        <v>15</v>
      </c>
      <c r="G25">
        <v>-0.5088</v>
      </c>
      <c r="I25">
        <v>0.06</v>
      </c>
      <c r="J25">
        <v>-2.9855</v>
      </c>
      <c r="K25">
        <v>0.0042</v>
      </c>
      <c r="L25">
        <v>-0.4398</v>
      </c>
      <c r="M25">
        <v>15</v>
      </c>
    </row>
    <row r="26" spans="1:13" ht="12.75">
      <c r="A26" s="1">
        <v>35886</v>
      </c>
      <c r="B26">
        <v>5</v>
      </c>
      <c r="C26">
        <v>16</v>
      </c>
      <c r="D26">
        <v>-0.7993</v>
      </c>
      <c r="F26">
        <v>16</v>
      </c>
      <c r="G26">
        <v>-0.4948</v>
      </c>
      <c r="I26">
        <v>0.03</v>
      </c>
      <c r="J26">
        <v>-2.9222</v>
      </c>
      <c r="K26">
        <v>0.0012</v>
      </c>
      <c r="L26">
        <v>-0.4305</v>
      </c>
      <c r="M26">
        <v>16</v>
      </c>
    </row>
    <row r="27" spans="1:13" ht="12.75">
      <c r="A27" s="1">
        <v>35916</v>
      </c>
      <c r="B27">
        <v>5.03</v>
      </c>
      <c r="C27">
        <v>17</v>
      </c>
      <c r="D27">
        <v>-0.8154</v>
      </c>
      <c r="F27">
        <v>17</v>
      </c>
      <c r="G27">
        <v>-0.4854</v>
      </c>
      <c r="I27">
        <v>0.06</v>
      </c>
      <c r="J27">
        <v>-2.8549</v>
      </c>
      <c r="K27">
        <v>0.0042</v>
      </c>
      <c r="L27">
        <v>-0.4206</v>
      </c>
      <c r="M27">
        <v>17</v>
      </c>
    </row>
    <row r="28" spans="1:13" ht="12.75">
      <c r="A28" s="1">
        <v>35947</v>
      </c>
      <c r="B28">
        <v>4.99</v>
      </c>
      <c r="C28">
        <v>18</v>
      </c>
      <c r="D28">
        <v>-0.7455</v>
      </c>
      <c r="F28">
        <v>18</v>
      </c>
      <c r="G28">
        <v>-0.426</v>
      </c>
      <c r="I28">
        <v>0.02</v>
      </c>
      <c r="J28">
        <v>-2.3979</v>
      </c>
      <c r="K28">
        <v>0.0006</v>
      </c>
      <c r="L28">
        <v>-0.3532</v>
      </c>
      <c r="M28">
        <v>18</v>
      </c>
    </row>
    <row r="29" spans="1:13" ht="12.75">
      <c r="A29" s="1">
        <v>35977</v>
      </c>
      <c r="B29">
        <v>4.96</v>
      </c>
      <c r="C29">
        <v>19</v>
      </c>
      <c r="D29">
        <v>-0.6969</v>
      </c>
      <c r="F29">
        <v>19</v>
      </c>
      <c r="G29">
        <v>-0.3817</v>
      </c>
      <c r="I29">
        <v>-0.01</v>
      </c>
      <c r="J29">
        <v>-2.0723</v>
      </c>
      <c r="K29">
        <v>0</v>
      </c>
      <c r="L29">
        <v>-0.3053</v>
      </c>
      <c r="M29">
        <v>19</v>
      </c>
    </row>
    <row r="30" spans="1:13" ht="12.75">
      <c r="A30" s="1">
        <v>36008</v>
      </c>
      <c r="B30">
        <v>4.94</v>
      </c>
      <c r="C30">
        <v>20</v>
      </c>
      <c r="D30">
        <v>-0.556</v>
      </c>
      <c r="F30">
        <v>20</v>
      </c>
      <c r="G30">
        <v>-0.2913</v>
      </c>
      <c r="I30">
        <v>-0.03</v>
      </c>
      <c r="J30">
        <v>-1.5095</v>
      </c>
      <c r="K30">
        <v>0.0006</v>
      </c>
      <c r="L30">
        <v>-0.2224</v>
      </c>
      <c r="M30">
        <v>20</v>
      </c>
    </row>
    <row r="31" spans="1:13" ht="12.75">
      <c r="A31" s="1">
        <v>36039</v>
      </c>
      <c r="B31">
        <v>4.74</v>
      </c>
      <c r="C31">
        <v>21</v>
      </c>
      <c r="D31">
        <v>-0.5231</v>
      </c>
      <c r="F31">
        <v>21</v>
      </c>
      <c r="G31">
        <v>-0.2616</v>
      </c>
      <c r="I31">
        <v>-0.23</v>
      </c>
      <c r="J31">
        <v>-0.716</v>
      </c>
      <c r="K31">
        <v>0.0508</v>
      </c>
      <c r="L31">
        <v>-0.1055</v>
      </c>
      <c r="M31">
        <v>21</v>
      </c>
    </row>
    <row r="32" spans="1:13" ht="12.75">
      <c r="A32" s="1">
        <v>36069</v>
      </c>
      <c r="B32">
        <v>4.08</v>
      </c>
      <c r="C32">
        <v>22</v>
      </c>
      <c r="D32">
        <v>-0.3661</v>
      </c>
      <c r="F32">
        <v>22</v>
      </c>
      <c r="G32">
        <v>-0.1743</v>
      </c>
      <c r="I32">
        <v>-0.89</v>
      </c>
      <c r="J32">
        <v>-0.3572</v>
      </c>
      <c r="K32">
        <v>0.7841</v>
      </c>
      <c r="L32">
        <v>-0.0526</v>
      </c>
      <c r="M32">
        <v>22</v>
      </c>
    </row>
    <row r="33" spans="1:13" ht="12.75">
      <c r="A33" s="1">
        <v>36100</v>
      </c>
      <c r="B33">
        <v>4.44</v>
      </c>
      <c r="C33">
        <v>23</v>
      </c>
      <c r="D33">
        <v>-0.2816</v>
      </c>
      <c r="F33">
        <v>23</v>
      </c>
      <c r="G33">
        <v>-0.1274</v>
      </c>
      <c r="I33">
        <v>-0.53</v>
      </c>
      <c r="J33">
        <v>-0.2244</v>
      </c>
      <c r="K33">
        <v>0.2761</v>
      </c>
      <c r="L33">
        <v>-0.0331</v>
      </c>
      <c r="M33">
        <v>23</v>
      </c>
    </row>
    <row r="34" spans="1:13" ht="12.75">
      <c r="A34" s="1">
        <v>36130</v>
      </c>
      <c r="B34">
        <v>4.42</v>
      </c>
      <c r="C34">
        <v>24</v>
      </c>
      <c r="D34">
        <v>-0.1575</v>
      </c>
      <c r="F34">
        <v>24</v>
      </c>
      <c r="G34">
        <v>-0.0675</v>
      </c>
      <c r="I34">
        <v>-0.55</v>
      </c>
      <c r="J34">
        <v>-0.0669</v>
      </c>
      <c r="K34">
        <v>0.2975</v>
      </c>
      <c r="L34">
        <v>-0.0098</v>
      </c>
      <c r="M34">
        <v>24</v>
      </c>
    </row>
    <row r="35" spans="1:13" ht="12.75">
      <c r="A35" s="1">
        <v>36161</v>
      </c>
      <c r="B35">
        <v>4.34</v>
      </c>
      <c r="C35">
        <v>25</v>
      </c>
      <c r="D35">
        <v>-0.0857</v>
      </c>
      <c r="F35">
        <v>25</v>
      </c>
      <c r="G35">
        <v>-0.0347</v>
      </c>
      <c r="I35">
        <v>-0.63</v>
      </c>
      <c r="J35">
        <v>0.0539</v>
      </c>
      <c r="K35">
        <v>0.3912</v>
      </c>
      <c r="L35">
        <v>0.0079</v>
      </c>
      <c r="M35">
        <v>25</v>
      </c>
    </row>
    <row r="36" spans="1:13" ht="12.75">
      <c r="A36" s="1">
        <v>36192</v>
      </c>
      <c r="B36">
        <v>4.45</v>
      </c>
      <c r="C36">
        <v>26</v>
      </c>
      <c r="D36">
        <v>-0.0152</v>
      </c>
      <c r="F36">
        <v>26</v>
      </c>
      <c r="G36">
        <v>-0.0058</v>
      </c>
      <c r="I36">
        <v>-0.52</v>
      </c>
      <c r="J36">
        <v>0.1567</v>
      </c>
      <c r="K36">
        <v>0.2657</v>
      </c>
      <c r="L36">
        <v>0.0231</v>
      </c>
      <c r="M36">
        <v>26</v>
      </c>
    </row>
    <row r="37" spans="1:13" ht="12.75">
      <c r="A37" s="1">
        <v>36220</v>
      </c>
      <c r="B37">
        <v>4.48</v>
      </c>
      <c r="C37">
        <v>27</v>
      </c>
      <c r="D37">
        <v>0.1253</v>
      </c>
      <c r="F37">
        <v>27</v>
      </c>
      <c r="G37">
        <v>0.0447</v>
      </c>
      <c r="I37">
        <v>-0.49</v>
      </c>
      <c r="J37">
        <v>0.3006</v>
      </c>
      <c r="K37">
        <v>0.2357</v>
      </c>
      <c r="L37">
        <v>0.0443</v>
      </c>
      <c r="M37">
        <v>27</v>
      </c>
    </row>
    <row r="38" spans="1:13" ht="12.75">
      <c r="A38" s="1">
        <v>36251</v>
      </c>
      <c r="B38">
        <v>4.28</v>
      </c>
      <c r="C38">
        <v>28</v>
      </c>
      <c r="D38">
        <v>0.1036</v>
      </c>
      <c r="F38">
        <v>28</v>
      </c>
      <c r="G38">
        <v>0.0345</v>
      </c>
      <c r="I38">
        <v>-0.69</v>
      </c>
      <c r="J38">
        <v>0.3617</v>
      </c>
      <c r="K38">
        <v>0.4699</v>
      </c>
      <c r="L38">
        <v>0.0533</v>
      </c>
      <c r="M38">
        <v>28</v>
      </c>
    </row>
    <row r="39" spans="1:13" ht="12.75">
      <c r="A39" s="1">
        <v>36281</v>
      </c>
      <c r="B39">
        <v>4.51</v>
      </c>
      <c r="C39">
        <v>29</v>
      </c>
      <c r="D39">
        <v>-0.0029</v>
      </c>
      <c r="F39">
        <v>29</v>
      </c>
      <c r="G39">
        <v>-0.0009</v>
      </c>
      <c r="I39">
        <v>-0.46</v>
      </c>
      <c r="J39">
        <v>0.3453</v>
      </c>
      <c r="K39">
        <v>0.2075</v>
      </c>
      <c r="L39">
        <v>0.0509</v>
      </c>
      <c r="M39">
        <v>29</v>
      </c>
    </row>
    <row r="40" spans="1:13" ht="12.75">
      <c r="A40" s="1">
        <v>36312</v>
      </c>
      <c r="B40">
        <v>4.59</v>
      </c>
      <c r="C40">
        <v>30</v>
      </c>
      <c r="D40">
        <v>-0.0319</v>
      </c>
      <c r="F40">
        <v>30</v>
      </c>
      <c r="G40">
        <v>-0.0091</v>
      </c>
      <c r="I40">
        <v>-0.38</v>
      </c>
      <c r="J40">
        <v>0.3665</v>
      </c>
      <c r="K40">
        <v>0.141</v>
      </c>
      <c r="L40">
        <v>0.054</v>
      </c>
      <c r="M40">
        <v>30</v>
      </c>
    </row>
    <row r="41" spans="1:13" ht="12.75">
      <c r="A41" s="1">
        <v>36342</v>
      </c>
      <c r="B41">
        <v>4.6</v>
      </c>
      <c r="C41">
        <v>31</v>
      </c>
      <c r="D41">
        <v>-0.1584</v>
      </c>
      <c r="F41">
        <v>31</v>
      </c>
      <c r="G41">
        <v>-0.0415</v>
      </c>
      <c r="I41">
        <v>-0.37</v>
      </c>
      <c r="J41">
        <v>0.3261</v>
      </c>
      <c r="K41">
        <v>0.1336</v>
      </c>
      <c r="L41">
        <v>0.048</v>
      </c>
      <c r="M41">
        <v>31</v>
      </c>
    </row>
    <row r="42" spans="1:13" ht="12.75">
      <c r="A42" s="1">
        <v>36373</v>
      </c>
      <c r="B42">
        <v>4.76</v>
      </c>
      <c r="C42">
        <v>32</v>
      </c>
      <c r="D42">
        <v>-0.3053</v>
      </c>
      <c r="F42">
        <v>32</v>
      </c>
      <c r="G42">
        <v>-0.0727</v>
      </c>
      <c r="I42">
        <v>-0.21</v>
      </c>
      <c r="J42">
        <v>0.2707</v>
      </c>
      <c r="K42">
        <v>0.0422</v>
      </c>
      <c r="L42">
        <v>0.0399</v>
      </c>
      <c r="M42">
        <v>32</v>
      </c>
    </row>
    <row r="43" spans="1:13" ht="12.75">
      <c r="A43" s="1">
        <v>36404</v>
      </c>
      <c r="B43">
        <v>4.73</v>
      </c>
      <c r="C43">
        <v>33</v>
      </c>
      <c r="D43">
        <v>-0.0915</v>
      </c>
      <c r="F43">
        <v>33</v>
      </c>
      <c r="G43">
        <v>-0.0196</v>
      </c>
      <c r="I43">
        <v>-0.24</v>
      </c>
      <c r="J43">
        <v>0.4185</v>
      </c>
      <c r="K43">
        <v>0.0554</v>
      </c>
      <c r="L43">
        <v>0.0616</v>
      </c>
      <c r="M43">
        <v>33</v>
      </c>
    </row>
    <row r="44" spans="1:13" ht="12.75">
      <c r="A44" s="1">
        <v>36434</v>
      </c>
      <c r="B44">
        <v>4.88</v>
      </c>
      <c r="C44">
        <v>34</v>
      </c>
      <c r="D44">
        <v>0.1389</v>
      </c>
      <c r="F44">
        <v>34</v>
      </c>
      <c r="G44">
        <v>0.0265</v>
      </c>
      <c r="I44">
        <v>-0.09</v>
      </c>
      <c r="J44">
        <v>0.5263</v>
      </c>
      <c r="K44">
        <v>0.0073</v>
      </c>
      <c r="L44">
        <v>0.0775</v>
      </c>
      <c r="M44">
        <v>34</v>
      </c>
    </row>
    <row r="45" spans="1:13" ht="12.75">
      <c r="A45" s="1">
        <v>36465</v>
      </c>
      <c r="B45">
        <v>5.07</v>
      </c>
      <c r="C45">
        <v>35</v>
      </c>
      <c r="D45">
        <v>-0.0656</v>
      </c>
      <c r="F45">
        <v>35</v>
      </c>
      <c r="G45">
        <v>-0.0109</v>
      </c>
      <c r="I45">
        <v>0.1</v>
      </c>
      <c r="J45">
        <v>0.4486</v>
      </c>
      <c r="K45">
        <v>0.0109</v>
      </c>
      <c r="L45">
        <v>0.0661</v>
      </c>
      <c r="M45">
        <v>35</v>
      </c>
    </row>
    <row r="46" spans="1:13" ht="12.75">
      <c r="A46" s="1">
        <v>36495</v>
      </c>
      <c r="B46">
        <v>5.23</v>
      </c>
      <c r="C46">
        <v>36</v>
      </c>
      <c r="D46">
        <v>0.2304</v>
      </c>
      <c r="F46">
        <v>36</v>
      </c>
      <c r="G46">
        <v>0.0329</v>
      </c>
      <c r="I46">
        <v>0.26</v>
      </c>
      <c r="J46">
        <v>0.4501</v>
      </c>
      <c r="K46">
        <v>0.07</v>
      </c>
      <c r="L46">
        <v>0.0663</v>
      </c>
      <c r="M46">
        <v>36</v>
      </c>
    </row>
    <row r="47" spans="1:13" ht="12.75">
      <c r="A47" s="1">
        <v>36526</v>
      </c>
      <c r="B47">
        <v>5.34</v>
      </c>
      <c r="C47">
        <v>37</v>
      </c>
      <c r="D47">
        <v>0.5589</v>
      </c>
      <c r="F47">
        <v>37</v>
      </c>
      <c r="G47">
        <v>0.0665</v>
      </c>
      <c r="I47">
        <v>0.37</v>
      </c>
      <c r="J47">
        <v>0.5228</v>
      </c>
      <c r="K47">
        <v>0.1403</v>
      </c>
      <c r="L47">
        <v>0.077</v>
      </c>
      <c r="M47">
        <v>37</v>
      </c>
    </row>
    <row r="48" spans="1:13" ht="12.75">
      <c r="A48" s="1">
        <v>36557</v>
      </c>
      <c r="B48">
        <v>5.57</v>
      </c>
      <c r="C48">
        <v>38</v>
      </c>
      <c r="D48">
        <v>0.625</v>
      </c>
      <c r="F48">
        <v>38</v>
      </c>
      <c r="G48">
        <v>0.0595</v>
      </c>
      <c r="I48">
        <v>0.6</v>
      </c>
      <c r="J48">
        <v>0.4131</v>
      </c>
      <c r="K48">
        <v>0.3654</v>
      </c>
      <c r="L48">
        <v>0.0609</v>
      </c>
      <c r="M48">
        <v>38</v>
      </c>
    </row>
    <row r="49" spans="1:13" ht="12.75">
      <c r="A49" s="1">
        <v>36586</v>
      </c>
      <c r="B49">
        <v>5.72</v>
      </c>
      <c r="C49">
        <v>39</v>
      </c>
      <c r="D49">
        <v>-0.572</v>
      </c>
      <c r="F49">
        <v>39</v>
      </c>
      <c r="G49">
        <v>-0.0409</v>
      </c>
      <c r="I49">
        <v>0.75</v>
      </c>
      <c r="J49">
        <v>0.2277</v>
      </c>
      <c r="K49">
        <v>0.5693</v>
      </c>
      <c r="L49">
        <v>0.0335</v>
      </c>
      <c r="M49">
        <v>39</v>
      </c>
    </row>
    <row r="50" spans="1:13" ht="12.75">
      <c r="A50" s="1">
        <v>36617</v>
      </c>
      <c r="B50">
        <v>5.67</v>
      </c>
      <c r="C50">
        <v>40</v>
      </c>
      <c r="F50">
        <v>40</v>
      </c>
      <c r="I50">
        <v>0.7</v>
      </c>
      <c r="K50">
        <v>0.4964</v>
      </c>
      <c r="M50">
        <v>40</v>
      </c>
    </row>
    <row r="51" spans="1:13" ht="12.75">
      <c r="A51" s="1">
        <v>36647</v>
      </c>
      <c r="B51">
        <v>5.92</v>
      </c>
      <c r="C51">
        <v>41</v>
      </c>
      <c r="F51">
        <v>41</v>
      </c>
      <c r="I51">
        <v>0.95</v>
      </c>
      <c r="K51">
        <v>0.9111</v>
      </c>
      <c r="M51">
        <v>41</v>
      </c>
    </row>
    <row r="52" spans="1:13" ht="12.75">
      <c r="A52" s="1">
        <v>36678</v>
      </c>
      <c r="B52">
        <v>5.74</v>
      </c>
      <c r="C52">
        <v>42</v>
      </c>
      <c r="F52">
        <v>42</v>
      </c>
      <c r="I52">
        <v>0.77</v>
      </c>
      <c r="K52">
        <v>0.5999</v>
      </c>
      <c r="M52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8"/>
  <sheetViews>
    <sheetView workbookViewId="0" topLeftCell="A1">
      <selection activeCell="F33" sqref="F33"/>
    </sheetView>
  </sheetViews>
  <sheetFormatPr defaultColWidth="9.140625" defaultRowHeight="12.75"/>
  <sheetData>
    <row r="1" ht="12.75">
      <c r="A1" t="s">
        <v>39</v>
      </c>
    </row>
    <row r="2" ht="12.75">
      <c r="B2" t="s">
        <v>89</v>
      </c>
    </row>
    <row r="3" ht="12.75">
      <c r="B3" t="s">
        <v>90</v>
      </c>
    </row>
    <row r="4" ht="12.75">
      <c r="B4" t="s">
        <v>91</v>
      </c>
    </row>
    <row r="5" ht="12.75">
      <c r="B5" t="s">
        <v>92</v>
      </c>
    </row>
    <row r="6" ht="12.75">
      <c r="B6" t="s">
        <v>93</v>
      </c>
    </row>
    <row r="7" ht="12.75">
      <c r="A7" t="s">
        <v>40</v>
      </c>
    </row>
    <row r="9" spans="2:5" ht="12.75">
      <c r="B9" s="2" t="s">
        <v>52</v>
      </c>
      <c r="C9" s="2"/>
      <c r="E9" t="s">
        <v>16</v>
      </c>
    </row>
    <row r="10" spans="2:5" ht="12.75">
      <c r="B10" s="3" t="s">
        <v>50</v>
      </c>
      <c r="C10" s="3" t="s">
        <v>51</v>
      </c>
      <c r="E10" t="s">
        <v>17</v>
      </c>
    </row>
    <row r="11" spans="2:5" ht="12.75">
      <c r="B11" s="4">
        <v>5</v>
      </c>
      <c r="C11" s="4">
        <v>5.05</v>
      </c>
      <c r="E11" t="s">
        <v>18</v>
      </c>
    </row>
    <row r="12" spans="2:5" ht="12.75">
      <c r="B12" s="4">
        <v>5.14</v>
      </c>
      <c r="C12" s="4">
        <v>5</v>
      </c>
      <c r="E12" t="s">
        <v>19</v>
      </c>
    </row>
    <row r="13" spans="2:3" ht="12.75">
      <c r="B13" s="4">
        <v>5.17</v>
      </c>
      <c r="C13" s="4">
        <v>5.14</v>
      </c>
    </row>
    <row r="14" spans="2:3" ht="12.75">
      <c r="B14" s="4">
        <v>5.13</v>
      </c>
      <c r="C14" s="4">
        <v>5.17</v>
      </c>
    </row>
    <row r="15" spans="2:5" ht="12.75">
      <c r="B15" s="4">
        <v>4.92</v>
      </c>
      <c r="C15" s="4">
        <v>5.13</v>
      </c>
      <c r="E15" t="s">
        <v>24</v>
      </c>
    </row>
    <row r="16" spans="2:5" ht="12.75">
      <c r="B16" s="4">
        <v>5.07</v>
      </c>
      <c r="C16" s="4">
        <v>4.92</v>
      </c>
      <c r="E16" t="s">
        <v>21</v>
      </c>
    </row>
    <row r="17" spans="2:5" ht="12.75">
      <c r="B17" s="4">
        <v>5.13</v>
      </c>
      <c r="C17" s="4">
        <v>5.07</v>
      </c>
      <c r="E17" t="s">
        <v>20</v>
      </c>
    </row>
    <row r="18" spans="2:3" ht="12.75">
      <c r="B18" s="4">
        <v>4.97</v>
      </c>
      <c r="C18" s="4">
        <v>5.13</v>
      </c>
    </row>
    <row r="19" spans="2:3" ht="12.75">
      <c r="B19" s="4">
        <v>4.95</v>
      </c>
      <c r="C19" s="4">
        <v>4.97</v>
      </c>
    </row>
    <row r="20" spans="2:5" ht="12.75">
      <c r="B20" s="4">
        <v>5.15</v>
      </c>
      <c r="C20" s="4">
        <v>4.95</v>
      </c>
      <c r="E20" t="s">
        <v>22</v>
      </c>
    </row>
    <row r="21" spans="2:5" ht="12.75">
      <c r="B21" s="4">
        <v>5.16</v>
      </c>
      <c r="C21" s="4">
        <v>5.15</v>
      </c>
      <c r="E21" t="s">
        <v>23</v>
      </c>
    </row>
    <row r="22" spans="2:5" ht="12.75">
      <c r="B22" s="4">
        <v>5.09</v>
      </c>
      <c r="C22" s="4">
        <v>5.16</v>
      </c>
      <c r="E22" t="s">
        <v>25</v>
      </c>
    </row>
    <row r="23" spans="2:5" ht="12.75">
      <c r="B23" s="4">
        <v>5.11</v>
      </c>
      <c r="C23" s="4">
        <v>5.09</v>
      </c>
      <c r="E23" t="s">
        <v>26</v>
      </c>
    </row>
    <row r="24" spans="2:3" ht="12.75">
      <c r="B24" s="4">
        <v>5.03</v>
      </c>
      <c r="C24" s="4">
        <v>5.11</v>
      </c>
    </row>
    <row r="25" spans="2:3" ht="12.75">
      <c r="B25" s="4">
        <v>5</v>
      </c>
      <c r="C25" s="4">
        <v>5.03</v>
      </c>
    </row>
    <row r="26" spans="2:3" ht="12.75">
      <c r="B26" s="4">
        <v>5.03</v>
      </c>
      <c r="C26" s="4">
        <v>5</v>
      </c>
    </row>
    <row r="27" spans="2:3" ht="12.75">
      <c r="B27" s="4">
        <v>4.99</v>
      </c>
      <c r="C27" s="4">
        <v>5.03</v>
      </c>
    </row>
    <row r="28" spans="2:3" ht="12.75">
      <c r="B28" s="4">
        <v>4.96</v>
      </c>
      <c r="C28" s="4">
        <v>4.99</v>
      </c>
    </row>
    <row r="29" spans="2:3" ht="12.75">
      <c r="B29" s="4">
        <v>4.94</v>
      </c>
      <c r="C29" s="4">
        <v>4.96</v>
      </c>
    </row>
    <row r="30" spans="2:3" ht="12.75">
      <c r="B30" s="4">
        <v>4.74</v>
      </c>
      <c r="C30" s="4">
        <v>4.94</v>
      </c>
    </row>
    <row r="31" spans="2:3" ht="12.75">
      <c r="B31" s="4">
        <v>4.08</v>
      </c>
      <c r="C31" s="4">
        <v>4.74</v>
      </c>
    </row>
    <row r="32" spans="2:3" ht="12.75">
      <c r="B32" s="4">
        <v>4.44</v>
      </c>
      <c r="C32" s="4">
        <v>4.08</v>
      </c>
    </row>
    <row r="33" spans="2:3" ht="12.75">
      <c r="B33" s="4">
        <v>4.42</v>
      </c>
      <c r="C33" s="4">
        <v>4.44</v>
      </c>
    </row>
    <row r="34" spans="2:3" ht="12.75">
      <c r="B34" s="4">
        <v>4.34</v>
      </c>
      <c r="C34" s="4">
        <v>4.42</v>
      </c>
    </row>
    <row r="35" spans="2:3" ht="12.75">
      <c r="B35" s="4">
        <v>4.45</v>
      </c>
      <c r="C35" s="4">
        <v>4.34</v>
      </c>
    </row>
    <row r="36" spans="2:3" ht="12.75">
      <c r="B36" s="4">
        <v>4.48</v>
      </c>
      <c r="C36" s="4">
        <v>4.45</v>
      </c>
    </row>
    <row r="37" spans="2:3" ht="12.75">
      <c r="B37" s="4">
        <v>4.28</v>
      </c>
      <c r="C37" s="4">
        <v>4.48</v>
      </c>
    </row>
    <row r="38" spans="2:3" ht="12.75">
      <c r="B38" s="4">
        <v>4.51</v>
      </c>
      <c r="C38" s="4">
        <v>4.28</v>
      </c>
    </row>
    <row r="39" spans="2:3" ht="12.75">
      <c r="B39" s="4">
        <v>4.59</v>
      </c>
      <c r="C39" s="4">
        <v>4.51</v>
      </c>
    </row>
    <row r="40" spans="2:3" ht="12.75">
      <c r="B40" s="4">
        <v>4.6</v>
      </c>
      <c r="C40" s="4">
        <v>4.59</v>
      </c>
    </row>
    <row r="41" spans="2:3" ht="12.75">
      <c r="B41" s="4">
        <v>4.76</v>
      </c>
      <c r="C41" s="4">
        <v>4.6</v>
      </c>
    </row>
    <row r="42" spans="2:3" ht="12.75">
      <c r="B42" s="4">
        <v>4.73</v>
      </c>
      <c r="C42" s="4">
        <v>4.76</v>
      </c>
    </row>
    <row r="43" spans="2:3" ht="12.75">
      <c r="B43" s="4">
        <v>4.88</v>
      </c>
      <c r="C43" s="4">
        <v>4.73</v>
      </c>
    </row>
    <row r="44" spans="2:3" ht="12.75">
      <c r="B44" s="4">
        <v>5.07</v>
      </c>
      <c r="C44" s="4">
        <v>4.88</v>
      </c>
    </row>
    <row r="45" spans="2:3" ht="12.75">
      <c r="B45" s="4">
        <v>5.23</v>
      </c>
      <c r="C45" s="4">
        <v>5.07</v>
      </c>
    </row>
    <row r="46" spans="2:3" ht="12.75">
      <c r="B46" s="4">
        <v>5.34</v>
      </c>
      <c r="C46" s="4">
        <v>5.23</v>
      </c>
    </row>
    <row r="47" spans="2:3" ht="12.75">
      <c r="B47" s="4">
        <v>5.57</v>
      </c>
      <c r="C47" s="4">
        <v>5.34</v>
      </c>
    </row>
    <row r="48" spans="2:3" ht="12.75">
      <c r="B48" s="4">
        <v>5.72</v>
      </c>
      <c r="C48" s="4">
        <v>5.57</v>
      </c>
    </row>
    <row r="49" spans="2:3" ht="12.75">
      <c r="B49" s="4">
        <v>5.67</v>
      </c>
      <c r="C49" s="4">
        <v>5.72</v>
      </c>
    </row>
    <row r="50" spans="2:3" ht="12.75">
      <c r="B50" s="4">
        <v>5.92</v>
      </c>
      <c r="C50" s="4">
        <v>5.67</v>
      </c>
    </row>
    <row r="51" spans="2:3" ht="12.75">
      <c r="B51" s="4">
        <v>5.74</v>
      </c>
      <c r="C51" s="4">
        <v>5.92</v>
      </c>
    </row>
    <row r="52" ht="12.75">
      <c r="C52" s="4"/>
    </row>
    <row r="54" ht="12.75">
      <c r="B54" t="s">
        <v>94</v>
      </c>
    </row>
    <row r="55" ht="12.75">
      <c r="B55" t="s">
        <v>41</v>
      </c>
    </row>
    <row r="56" ht="12.75">
      <c r="B56" t="s">
        <v>42</v>
      </c>
    </row>
    <row r="57" ht="12.75">
      <c r="B57" t="s">
        <v>27</v>
      </c>
    </row>
    <row r="61" ht="12.75">
      <c r="A61" t="s">
        <v>53</v>
      </c>
    </row>
    <row r="62" ht="13.5" thickBot="1"/>
    <row r="63" spans="1:2" ht="12.75">
      <c r="A63" s="5" t="s">
        <v>54</v>
      </c>
      <c r="B63" s="5"/>
    </row>
    <row r="64" spans="1:2" ht="12.75">
      <c r="A64" s="6" t="s">
        <v>55</v>
      </c>
      <c r="B64" s="6">
        <v>0.9094762505520302</v>
      </c>
    </row>
    <row r="65" spans="1:2" ht="12.75">
      <c r="A65" s="6" t="s">
        <v>56</v>
      </c>
      <c r="B65" s="6">
        <v>0.8271470503181791</v>
      </c>
    </row>
    <row r="66" spans="1:2" ht="12.75">
      <c r="A66" s="6" t="s">
        <v>57</v>
      </c>
      <c r="B66" s="6">
        <v>0.8227149234032607</v>
      </c>
    </row>
    <row r="67" spans="1:2" ht="12.75">
      <c r="A67" s="6" t="s">
        <v>58</v>
      </c>
      <c r="B67" s="6">
        <v>0.17336318269270592</v>
      </c>
    </row>
    <row r="68" spans="1:2" ht="13.5" thickBot="1">
      <c r="A68" s="7" t="s">
        <v>59</v>
      </c>
      <c r="B68" s="7">
        <v>41</v>
      </c>
    </row>
    <row r="70" ht="13.5" thickBot="1">
      <c r="A70" t="s">
        <v>60</v>
      </c>
    </row>
    <row r="71" spans="1:11" ht="12.75">
      <c r="A71" s="8"/>
      <c r="B71" s="8" t="s">
        <v>65</v>
      </c>
      <c r="C71" s="8" t="s">
        <v>66</v>
      </c>
      <c r="D71" s="8" t="s">
        <v>67</v>
      </c>
      <c r="E71" s="8" t="s">
        <v>68</v>
      </c>
      <c r="F71" s="8" t="s">
        <v>69</v>
      </c>
      <c r="K71" t="s">
        <v>28</v>
      </c>
    </row>
    <row r="72" spans="1:11" ht="12.75">
      <c r="A72" s="6" t="s">
        <v>61</v>
      </c>
      <c r="B72" s="6">
        <v>1</v>
      </c>
      <c r="C72" s="6">
        <v>5.608985019799074</v>
      </c>
      <c r="D72" s="6">
        <v>5.608985019799074</v>
      </c>
      <c r="E72" s="6">
        <v>186.62530793827514</v>
      </c>
      <c r="F72" s="6">
        <v>1.8938375976911582E-16</v>
      </c>
      <c r="K72" t="s">
        <v>29</v>
      </c>
    </row>
    <row r="73" spans="1:11" ht="12.75">
      <c r="A73" s="6" t="s">
        <v>62</v>
      </c>
      <c r="B73" s="6">
        <v>39</v>
      </c>
      <c r="C73" s="6">
        <v>1.1721369314204366</v>
      </c>
      <c r="D73" s="6">
        <v>0.030054793113344528</v>
      </c>
      <c r="E73" s="6"/>
      <c r="F73" s="6"/>
      <c r="K73" t="s">
        <v>30</v>
      </c>
    </row>
    <row r="74" spans="1:6" ht="13.5" thickBot="1">
      <c r="A74" s="7" t="s">
        <v>63</v>
      </c>
      <c r="B74" s="7">
        <v>40</v>
      </c>
      <c r="C74" s="7">
        <v>6.781121951219511</v>
      </c>
      <c r="D74" s="7"/>
      <c r="E74" s="7"/>
      <c r="F74" s="7"/>
    </row>
    <row r="75" ht="13.5" thickBot="1"/>
    <row r="76" spans="1:12" ht="12.75">
      <c r="A76" s="8"/>
      <c r="B76" s="8" t="s">
        <v>70</v>
      </c>
      <c r="C76" s="8" t="s">
        <v>58</v>
      </c>
      <c r="D76" s="8" t="s">
        <v>71</v>
      </c>
      <c r="E76" s="8" t="s">
        <v>72</v>
      </c>
      <c r="F76" s="8" t="s">
        <v>73</v>
      </c>
      <c r="G76" s="8" t="s">
        <v>74</v>
      </c>
      <c r="H76" s="8" t="s">
        <v>75</v>
      </c>
      <c r="I76" s="8" t="s">
        <v>76</v>
      </c>
      <c r="J76" s="9"/>
      <c r="K76" s="9"/>
      <c r="L76" s="9"/>
    </row>
    <row r="77" spans="1:12" ht="12.75">
      <c r="A77" s="6" t="s">
        <v>64</v>
      </c>
      <c r="B77" s="6">
        <v>0.2485733146657756</v>
      </c>
      <c r="C77" s="6">
        <v>0.3461896407767043</v>
      </c>
      <c r="D77" s="6">
        <v>0.7180264380761983</v>
      </c>
      <c r="E77" s="6">
        <v>0.47702048606088876</v>
      </c>
      <c r="F77" s="6">
        <v>-0.4516613218375154</v>
      </c>
      <c r="G77" s="6">
        <v>0.9488079511690666</v>
      </c>
      <c r="H77" s="6">
        <v>-0.4516613218375154</v>
      </c>
      <c r="I77" s="6">
        <v>0.9488079511690666</v>
      </c>
      <c r="J77" s="6"/>
      <c r="K77" s="6"/>
      <c r="L77" s="6"/>
    </row>
    <row r="78" spans="1:12" ht="13.5" thickBot="1">
      <c r="A78" s="7" t="s">
        <v>51</v>
      </c>
      <c r="B78" s="7">
        <v>0.9531507031147536</v>
      </c>
      <c r="C78" s="7">
        <v>0.06977121789730024</v>
      </c>
      <c r="D78" s="7">
        <v>13.661087362954506</v>
      </c>
      <c r="E78" s="7">
        <v>1.8938375976911449E-16</v>
      </c>
      <c r="F78" s="7">
        <v>0.8120250955053084</v>
      </c>
      <c r="G78" s="7">
        <v>1.0942763107241988</v>
      </c>
      <c r="H78" s="7">
        <v>0.8120250955053084</v>
      </c>
      <c r="I78" s="7">
        <v>1.0942763107241988</v>
      </c>
      <c r="J78" s="6"/>
      <c r="K78" s="6"/>
      <c r="L78" s="6"/>
    </row>
    <row r="81" spans="4:6" ht="12.75">
      <c r="D81" s="10" t="s">
        <v>47</v>
      </c>
      <c r="E81" s="10"/>
      <c r="F81" s="10"/>
    </row>
    <row r="82" spans="1:11" ht="12.75">
      <c r="A82" t="s">
        <v>77</v>
      </c>
      <c r="F82" s="9" t="s">
        <v>62</v>
      </c>
      <c r="H82" s="11" t="s">
        <v>88</v>
      </c>
      <c r="I82" s="11"/>
      <c r="J82" s="11"/>
      <c r="K82" s="11"/>
    </row>
    <row r="83" spans="4:13" ht="13.5" thickBot="1">
      <c r="D83" s="9" t="s">
        <v>62</v>
      </c>
      <c r="E83" s="9" t="s">
        <v>62</v>
      </c>
      <c r="F83" s="9" t="s">
        <v>43</v>
      </c>
      <c r="H83" s="12"/>
      <c r="I83" s="12" t="s">
        <v>81</v>
      </c>
      <c r="J83" s="12"/>
      <c r="K83" s="12" t="s">
        <v>84</v>
      </c>
      <c r="L83" s="13" t="s">
        <v>48</v>
      </c>
      <c r="M83" s="13" t="s">
        <v>48</v>
      </c>
    </row>
    <row r="84" spans="1:13" ht="12.75">
      <c r="A84" s="8" t="s">
        <v>78</v>
      </c>
      <c r="B84" s="8" t="s">
        <v>79</v>
      </c>
      <c r="C84" s="8" t="s">
        <v>80</v>
      </c>
      <c r="D84" s="9" t="s">
        <v>44</v>
      </c>
      <c r="E84" s="9" t="s">
        <v>43</v>
      </c>
      <c r="F84" s="9" t="s">
        <v>44</v>
      </c>
      <c r="H84" s="9" t="s">
        <v>81</v>
      </c>
      <c r="I84" s="9" t="s">
        <v>82</v>
      </c>
      <c r="J84" s="9" t="s">
        <v>83</v>
      </c>
      <c r="K84" s="9" t="s">
        <v>85</v>
      </c>
      <c r="L84" s="9" t="s">
        <v>31</v>
      </c>
      <c r="M84" s="9" t="s">
        <v>49</v>
      </c>
    </row>
    <row r="85" spans="1:11" ht="12.75">
      <c r="A85" s="6">
        <v>1</v>
      </c>
      <c r="B85" s="6">
        <v>5.061984365395281</v>
      </c>
      <c r="C85" s="14">
        <v>-0.06198436539528096</v>
      </c>
      <c r="D85" s="15">
        <f>C85^2</f>
        <v>0.003842061553455704</v>
      </c>
      <c r="E85" s="15"/>
      <c r="F85" s="15"/>
      <c r="G85" s="15"/>
      <c r="H85" s="15">
        <f ca="1">SUMPRODUCT(OFFSET(C$85,0,0,41-A85,1),C86:C$125)</f>
        <v>-0.07261889745765479</v>
      </c>
      <c r="I85" s="15">
        <f>H85^2</f>
        <v>0.005273504267965382</v>
      </c>
      <c r="J85" s="15">
        <f>SUM(I$85:I85)</f>
        <v>0.005273504267965382</v>
      </c>
      <c r="K85" s="15">
        <f aca="true" t="shared" si="0" ref="K85:K122">J85*41/D$126^2</f>
        <v>0.1573716357316029</v>
      </c>
    </row>
    <row r="86" spans="1:13" ht="12.75">
      <c r="A86" s="6">
        <v>2</v>
      </c>
      <c r="B86" s="6">
        <v>5.014326830239543</v>
      </c>
      <c r="C86" s="14">
        <v>0.12567316976045628</v>
      </c>
      <c r="D86" s="15">
        <f aca="true" t="shared" si="1" ref="D86:D125">C86^2</f>
        <v>0.015793745597640463</v>
      </c>
      <c r="E86" s="15">
        <f>C86-C85</f>
        <v>0.18765753515573724</v>
      </c>
      <c r="F86" s="15">
        <f>E86^2</f>
        <v>0.03521535050072676</v>
      </c>
      <c r="G86" s="15"/>
      <c r="H86" s="15">
        <f ca="1">SUMPRODUCT(OFFSET(C$85,0,0,41-A86,1),C87:C$125)</f>
        <v>-0.008045026611113733</v>
      </c>
      <c r="I86" s="15">
        <f aca="true" t="shared" si="2" ref="I86:I122">H86^2</f>
        <v>6.472245317352812E-05</v>
      </c>
      <c r="J86" s="15">
        <f>SUM(I$85:I86)</f>
        <v>0.00533822672113891</v>
      </c>
      <c r="K86" s="15">
        <f t="shared" si="0"/>
        <v>0.15930307975950542</v>
      </c>
      <c r="L86">
        <f>CHIINV(0.1,A86-1)</f>
        <v>2.7055439713827623</v>
      </c>
      <c r="M86">
        <f>CHIDIST(K86,A86-1)</f>
        <v>0.6897989663195028</v>
      </c>
    </row>
    <row r="87" spans="1:13" ht="12.75">
      <c r="A87" s="6">
        <v>3</v>
      </c>
      <c r="B87" s="6">
        <v>5.147767928675608</v>
      </c>
      <c r="C87" s="14">
        <v>0.022232071324391534</v>
      </c>
      <c r="D87" s="15">
        <f t="shared" si="1"/>
        <v>0.0004942649953728323</v>
      </c>
      <c r="E87" s="15">
        <f aca="true" t="shared" si="3" ref="E87:E125">C87-C86</f>
        <v>-0.10344109843606475</v>
      </c>
      <c r="F87" s="15">
        <f aca="true" t="shared" si="4" ref="F87:F125">E87^2</f>
        <v>0.010700060845659637</v>
      </c>
      <c r="G87" s="15"/>
      <c r="H87" s="15">
        <f ca="1">SUMPRODUCT(OFFSET(C$85,0,0,41-A87,1),C88:C$125)</f>
        <v>0.3663387916311076</v>
      </c>
      <c r="I87" s="15">
        <f t="shared" si="2"/>
        <v>0.13420411025374007</v>
      </c>
      <c r="J87" s="15">
        <f>SUM(I$85:I87)</f>
        <v>0.13954233697487897</v>
      </c>
      <c r="K87" s="15">
        <f t="shared" si="0"/>
        <v>4.16421504708857</v>
      </c>
      <c r="L87">
        <f aca="true" t="shared" si="5" ref="L87:L122">CHIINV(0.1,A87-1)</f>
        <v>4.605170186071522</v>
      </c>
      <c r="M87">
        <f aca="true" t="shared" si="6" ref="M87:M122">CHIDIST(K87,A87-1)</f>
        <v>0.12466719609385629</v>
      </c>
    </row>
    <row r="88" spans="1:13" ht="12.75">
      <c r="A88" s="6">
        <v>4</v>
      </c>
      <c r="B88" s="6">
        <v>5.1763624497690515</v>
      </c>
      <c r="C88" s="14">
        <v>-0.04636244976905157</v>
      </c>
      <c r="D88" s="15">
        <f t="shared" si="1"/>
        <v>0.00214947674858783</v>
      </c>
      <c r="E88" s="15">
        <f t="shared" si="3"/>
        <v>-0.0685945210934431</v>
      </c>
      <c r="F88" s="15">
        <f t="shared" si="4"/>
        <v>0.004705208324038811</v>
      </c>
      <c r="G88" s="15"/>
      <c r="H88" s="15">
        <f ca="1">SUMPRODUCT(OFFSET(C$85,0,0,41-A88,1),C89:C$125)</f>
        <v>0.08562313024418083</v>
      </c>
      <c r="I88" s="15">
        <f t="shared" si="2"/>
        <v>0.007331320432811954</v>
      </c>
      <c r="J88" s="15">
        <f>SUM(I$85:I88)</f>
        <v>0.14687365740769093</v>
      </c>
      <c r="K88" s="15">
        <f t="shared" si="0"/>
        <v>4.382995924083911</v>
      </c>
      <c r="L88">
        <f t="shared" si="5"/>
        <v>6.251388456904058</v>
      </c>
      <c r="M88">
        <f t="shared" si="6"/>
        <v>0.22296722336022307</v>
      </c>
    </row>
    <row r="89" spans="1:13" ht="12.75">
      <c r="A89" s="6">
        <v>5</v>
      </c>
      <c r="B89" s="6">
        <v>5.138236421644462</v>
      </c>
      <c r="C89" s="14">
        <v>-0.21823642164446166</v>
      </c>
      <c r="D89" s="15">
        <f t="shared" si="1"/>
        <v>0.047627135732179256</v>
      </c>
      <c r="E89" s="15">
        <f t="shared" si="3"/>
        <v>-0.1718739718754101</v>
      </c>
      <c r="F89" s="15">
        <f t="shared" si="4"/>
        <v>0.02954066220822926</v>
      </c>
      <c r="G89" s="15"/>
      <c r="H89" s="15">
        <f ca="1">SUMPRODUCT(OFFSET(C$85,0,0,41-A89,1),C90:C$125)</f>
        <v>-0.07717949925829753</v>
      </c>
      <c r="I89" s="15">
        <f t="shared" si="2"/>
        <v>0.0059566751057615495</v>
      </c>
      <c r="J89" s="15">
        <f>SUM(I$85:I89)</f>
        <v>0.1528303325134525</v>
      </c>
      <c r="K89" s="15">
        <f t="shared" si="0"/>
        <v>4.560754707860735</v>
      </c>
      <c r="L89">
        <f t="shared" si="5"/>
        <v>7.779440339950494</v>
      </c>
      <c r="M89">
        <f t="shared" si="6"/>
        <v>0.3354042054248697</v>
      </c>
    </row>
    <row r="90" spans="1:13" ht="12.75">
      <c r="A90" s="6">
        <v>6</v>
      </c>
      <c r="B90" s="6">
        <v>4.938074773990363</v>
      </c>
      <c r="C90" s="14">
        <v>0.13192522600963752</v>
      </c>
      <c r="D90" s="15">
        <f t="shared" si="1"/>
        <v>0.01740426525769394</v>
      </c>
      <c r="E90" s="15">
        <f t="shared" si="3"/>
        <v>0.3501616476540992</v>
      </c>
      <c r="F90" s="15">
        <f t="shared" si="4"/>
        <v>0.1226131794878335</v>
      </c>
      <c r="G90" s="15"/>
      <c r="H90" s="15">
        <f ca="1">SUMPRODUCT(OFFSET(C$85,0,0,41-A90,1),C91:C$125)</f>
        <v>0.3136006030390681</v>
      </c>
      <c r="I90" s="15">
        <f t="shared" si="2"/>
        <v>0.09834533822646718</v>
      </c>
      <c r="J90" s="15">
        <f>SUM(I$85:I90)</f>
        <v>0.25117567073991964</v>
      </c>
      <c r="K90" s="15">
        <f t="shared" si="0"/>
        <v>7.495571095000609</v>
      </c>
      <c r="L90">
        <f t="shared" si="5"/>
        <v>9.23635693816708</v>
      </c>
      <c r="M90">
        <f t="shared" si="6"/>
        <v>0.18631451930649598</v>
      </c>
    </row>
    <row r="91" spans="1:13" ht="12.75">
      <c r="A91" s="6">
        <v>7</v>
      </c>
      <c r="B91" s="6">
        <v>5.081047379457576</v>
      </c>
      <c r="C91" s="14">
        <v>0.04895262054242355</v>
      </c>
      <c r="D91" s="15">
        <f t="shared" si="1"/>
        <v>0.0023963590579705084</v>
      </c>
      <c r="E91" s="15">
        <f t="shared" si="3"/>
        <v>-0.08297260546721397</v>
      </c>
      <c r="F91" s="15">
        <f t="shared" si="4"/>
        <v>0.006884453258017945</v>
      </c>
      <c r="G91" s="15"/>
      <c r="H91" s="15">
        <f ca="1">SUMPRODUCT(OFFSET(C$85,0,0,41-A91,1),C92:C$125)</f>
        <v>0.008313286937785283</v>
      </c>
      <c r="I91" s="15">
        <f t="shared" si="2"/>
        <v>6.911073970995141E-05</v>
      </c>
      <c r="J91" s="15">
        <f>SUM(I$85:I91)</f>
        <v>0.2512447814796296</v>
      </c>
      <c r="K91" s="15">
        <f t="shared" si="0"/>
        <v>7.497633494043471</v>
      </c>
      <c r="L91">
        <f t="shared" si="5"/>
        <v>10.644640676015893</v>
      </c>
      <c r="M91">
        <f t="shared" si="6"/>
        <v>0.27726415913093383</v>
      </c>
    </row>
    <row r="92" spans="1:13" ht="12.75">
      <c r="A92" s="6">
        <v>8</v>
      </c>
      <c r="B92" s="6">
        <v>5.138236421644462</v>
      </c>
      <c r="C92" s="14">
        <v>-0.16823642164446184</v>
      </c>
      <c r="D92" s="15">
        <f t="shared" si="1"/>
        <v>0.028303493567733148</v>
      </c>
      <c r="E92" s="15">
        <f t="shared" si="3"/>
        <v>-0.2171890421868854</v>
      </c>
      <c r="F92" s="15">
        <f t="shared" si="4"/>
        <v>0.04717108004605668</v>
      </c>
      <c r="G92" s="15"/>
      <c r="H92" s="15">
        <f ca="1">SUMPRODUCT(OFFSET(C$85,0,0,41-A92,1),C93:C$125)</f>
        <v>-0.12501112569215372</v>
      </c>
      <c r="I92" s="15">
        <f t="shared" si="2"/>
        <v>0.015627781546819458</v>
      </c>
      <c r="J92" s="15">
        <f>SUM(I$85:I92)</f>
        <v>0.266872563026449</v>
      </c>
      <c r="K92" s="15">
        <f t="shared" si="0"/>
        <v>7.963996925247823</v>
      </c>
      <c r="L92">
        <f t="shared" si="5"/>
        <v>12.017036559349746</v>
      </c>
      <c r="M92">
        <f t="shared" si="6"/>
        <v>0.33577933059771864</v>
      </c>
    </row>
    <row r="93" spans="1:13" ht="12.75">
      <c r="A93" s="6">
        <v>9</v>
      </c>
      <c r="B93" s="6">
        <v>4.9857323091461</v>
      </c>
      <c r="C93" s="14">
        <v>-0.03573230914610015</v>
      </c>
      <c r="D93" s="15">
        <f t="shared" si="1"/>
        <v>0.0012767979169124725</v>
      </c>
      <c r="E93" s="15">
        <f t="shared" si="3"/>
        <v>0.1325041124983617</v>
      </c>
      <c r="F93" s="15">
        <f t="shared" si="4"/>
        <v>0.01755733982897849</v>
      </c>
      <c r="G93" s="15"/>
      <c r="H93" s="15">
        <f ca="1">SUMPRODUCT(OFFSET(C$85,0,0,41-A93,1),C94:C$125)</f>
        <v>0.1865663400748949</v>
      </c>
      <c r="I93" s="15">
        <f t="shared" si="2"/>
        <v>0.03480699924894133</v>
      </c>
      <c r="J93" s="15">
        <f>SUM(I$85:I93)</f>
        <v>0.30167956227539033</v>
      </c>
      <c r="K93" s="15">
        <f t="shared" si="0"/>
        <v>9.002705557757936</v>
      </c>
      <c r="L93">
        <f t="shared" si="5"/>
        <v>13.361566136979826</v>
      </c>
      <c r="M93">
        <f t="shared" si="6"/>
        <v>0.3420677693551165</v>
      </c>
    </row>
    <row r="94" spans="1:13" ht="12.75">
      <c r="A94" s="6">
        <v>10</v>
      </c>
      <c r="B94" s="6">
        <v>4.966669295083806</v>
      </c>
      <c r="C94" s="14">
        <v>0.18333070491619452</v>
      </c>
      <c r="D94" s="15">
        <f t="shared" si="1"/>
        <v>0.03361014736506879</v>
      </c>
      <c r="E94" s="15">
        <f t="shared" si="3"/>
        <v>0.21906301406229467</v>
      </c>
      <c r="F94" s="15">
        <f t="shared" si="4"/>
        <v>0.047988604130057115</v>
      </c>
      <c r="G94" s="15"/>
      <c r="H94" s="15">
        <f ca="1">SUMPRODUCT(OFFSET(C$85,0,0,41-A94,1),C95:C$125)</f>
        <v>-0.21338165806866463</v>
      </c>
      <c r="I94" s="15">
        <f t="shared" si="2"/>
        <v>0.04553173200013251</v>
      </c>
      <c r="J94" s="15">
        <f>SUM(I$85:I94)</f>
        <v>0.34721129427552283</v>
      </c>
      <c r="K94" s="15">
        <f t="shared" si="0"/>
        <v>10.361461098372747</v>
      </c>
      <c r="L94">
        <f t="shared" si="5"/>
        <v>14.683656616005647</v>
      </c>
      <c r="M94">
        <f t="shared" si="6"/>
        <v>0.3220229911148686</v>
      </c>
    </row>
    <row r="95" spans="1:13" ht="12.75">
      <c r="A95" s="6">
        <v>11</v>
      </c>
      <c r="B95" s="6">
        <v>5.157299435706757</v>
      </c>
      <c r="C95" s="14">
        <v>0.0027005642932431684</v>
      </c>
      <c r="D95" s="15">
        <f t="shared" si="1"/>
        <v>7.293047501939973E-06</v>
      </c>
      <c r="E95" s="15">
        <f t="shared" si="3"/>
        <v>-0.18063014062295135</v>
      </c>
      <c r="F95" s="15">
        <f t="shared" si="4"/>
        <v>0.03262724770146718</v>
      </c>
      <c r="G95" s="15"/>
      <c r="H95" s="15">
        <f ca="1">SUMPRODUCT(OFFSET(C$85,0,0,41-A95,1),C96:C$125)</f>
        <v>-0.13948176188824465</v>
      </c>
      <c r="I95" s="15">
        <f t="shared" si="2"/>
        <v>0.01945516189944898</v>
      </c>
      <c r="J95" s="15">
        <f>SUM(I$85:I95)</f>
        <v>0.3666664561749718</v>
      </c>
      <c r="K95" s="15">
        <f t="shared" si="0"/>
        <v>10.942041011835244</v>
      </c>
      <c r="L95">
        <f t="shared" si="5"/>
        <v>15.987179172680552</v>
      </c>
      <c r="M95">
        <f t="shared" si="6"/>
        <v>0.3620513597208881</v>
      </c>
    </row>
    <row r="96" spans="1:13" ht="12.75">
      <c r="A96" s="6">
        <v>12</v>
      </c>
      <c r="B96" s="6">
        <v>5.166830942737904</v>
      </c>
      <c r="C96" s="14">
        <v>-0.07683094273790392</v>
      </c>
      <c r="D96" s="15">
        <f t="shared" si="1"/>
        <v>0.005902993761995071</v>
      </c>
      <c r="E96" s="15">
        <f t="shared" si="3"/>
        <v>-0.07953150703114709</v>
      </c>
      <c r="F96" s="15">
        <f t="shared" si="4"/>
        <v>0.006325260610645398</v>
      </c>
      <c r="G96" s="15"/>
      <c r="H96" s="15">
        <f ca="1">SUMPRODUCT(OFFSET(C$85,0,0,41-A96,1),C97:C$125)</f>
        <v>0.1448039557659482</v>
      </c>
      <c r="I96" s="15">
        <f t="shared" si="2"/>
        <v>0.020968185605466684</v>
      </c>
      <c r="J96" s="15">
        <f>SUM(I$85:I96)</f>
        <v>0.3876346417804385</v>
      </c>
      <c r="K96" s="15">
        <f t="shared" si="0"/>
        <v>11.567772498789983</v>
      </c>
      <c r="L96">
        <f t="shared" si="5"/>
        <v>17.27500851562638</v>
      </c>
      <c r="M96">
        <f t="shared" si="6"/>
        <v>0.39699263915449756</v>
      </c>
    </row>
    <row r="97" spans="1:13" ht="12.75">
      <c r="A97" s="6">
        <v>13</v>
      </c>
      <c r="B97" s="6">
        <v>5.100110393519871</v>
      </c>
      <c r="C97" s="14">
        <v>0.009889606480129487</v>
      </c>
      <c r="D97" s="15">
        <f t="shared" si="1"/>
        <v>9.780431633181914E-05</v>
      </c>
      <c r="E97" s="15">
        <f t="shared" si="3"/>
        <v>0.0867205492180334</v>
      </c>
      <c r="F97" s="15">
        <f t="shared" si="4"/>
        <v>0.007520453656677354</v>
      </c>
      <c r="G97" s="15"/>
      <c r="H97" s="15">
        <f ca="1">SUMPRODUCT(OFFSET(C$85,0,0,41-A97,1),C98:C$125)</f>
        <v>-0.11620744378027568</v>
      </c>
      <c r="I97" s="15">
        <f t="shared" si="2"/>
        <v>0.013504169989945934</v>
      </c>
      <c r="J97" s="15">
        <f>SUM(I$85:I97)</f>
        <v>0.4011388117703844</v>
      </c>
      <c r="K97" s="15">
        <f t="shared" si="0"/>
        <v>11.970763226118121</v>
      </c>
      <c r="L97">
        <f t="shared" si="5"/>
        <v>18.54934778737303</v>
      </c>
      <c r="M97">
        <f t="shared" si="6"/>
        <v>0.44803056729392365</v>
      </c>
    </row>
    <row r="98" spans="1:13" ht="12.75">
      <c r="A98" s="6">
        <v>14</v>
      </c>
      <c r="B98" s="6">
        <v>5.119173407582167</v>
      </c>
      <c r="C98" s="14">
        <v>-0.08917340758216685</v>
      </c>
      <c r="D98" s="15">
        <f t="shared" si="1"/>
        <v>0.007951896619815253</v>
      </c>
      <c r="E98" s="15">
        <f t="shared" si="3"/>
        <v>-0.09906301406229634</v>
      </c>
      <c r="F98" s="15">
        <f t="shared" si="4"/>
        <v>0.009813480755106723</v>
      </c>
      <c r="G98" s="15"/>
      <c r="H98" s="15">
        <f ca="1">SUMPRODUCT(OFFSET(C$85,0,0,41-A98,1),C99:C$125)</f>
        <v>-0.257663803421844</v>
      </c>
      <c r="I98" s="15">
        <f t="shared" si="2"/>
        <v>0.06639063559381066</v>
      </c>
      <c r="J98" s="15">
        <f>SUM(I$85:I98)</f>
        <v>0.46752944736419505</v>
      </c>
      <c r="K98" s="15">
        <f t="shared" si="0"/>
        <v>13.951989065665948</v>
      </c>
      <c r="L98">
        <f t="shared" si="5"/>
        <v>19.811929312711555</v>
      </c>
      <c r="M98">
        <f t="shared" si="6"/>
        <v>0.37723383472769456</v>
      </c>
    </row>
    <row r="99" spans="1:13" ht="12.75">
      <c r="A99" s="6">
        <v>15</v>
      </c>
      <c r="B99" s="6">
        <v>5.0429213513329865</v>
      </c>
      <c r="C99" s="14">
        <v>-0.04292135133298647</v>
      </c>
      <c r="D99" s="15">
        <f t="shared" si="1"/>
        <v>0.0018422424002496592</v>
      </c>
      <c r="E99" s="15">
        <f t="shared" si="3"/>
        <v>0.046252056249180384</v>
      </c>
      <c r="F99" s="15">
        <f t="shared" si="4"/>
        <v>0.0021392527072773464</v>
      </c>
      <c r="G99" s="15"/>
      <c r="H99" s="15">
        <f ca="1">SUMPRODUCT(OFFSET(C$85,0,0,41-A99,1),C100:C$125)</f>
        <v>-0.020973872099534493</v>
      </c>
      <c r="I99" s="15">
        <f t="shared" si="2"/>
        <v>0.00043990331084763144</v>
      </c>
      <c r="J99" s="15">
        <f>SUM(I$85:I99)</f>
        <v>0.4679693506750427</v>
      </c>
      <c r="K99" s="15">
        <f t="shared" si="0"/>
        <v>13.965116637025353</v>
      </c>
      <c r="L99">
        <f t="shared" si="5"/>
        <v>21.06414421375018</v>
      </c>
      <c r="M99">
        <f t="shared" si="6"/>
        <v>0.4523131662140143</v>
      </c>
    </row>
    <row r="100" spans="1:13" ht="12.75">
      <c r="A100" s="6">
        <v>16</v>
      </c>
      <c r="B100" s="6">
        <v>5.014326830239543</v>
      </c>
      <c r="C100" s="14">
        <v>0.01567316976045685</v>
      </c>
      <c r="D100" s="15">
        <f t="shared" si="1"/>
        <v>0.0002456482503400991</v>
      </c>
      <c r="E100" s="15">
        <f t="shared" si="3"/>
        <v>0.05859452109344332</v>
      </c>
      <c r="F100" s="15">
        <f t="shared" si="4"/>
        <v>0.003433317902169974</v>
      </c>
      <c r="G100" s="15"/>
      <c r="H100" s="15">
        <f ca="1">SUMPRODUCT(OFFSET(C$85,0,0,41-A100,1),C101:C$125)</f>
        <v>-0.0013461131178348351</v>
      </c>
      <c r="I100" s="15">
        <f t="shared" si="2"/>
        <v>1.8120205260070207E-06</v>
      </c>
      <c r="J100" s="15">
        <f>SUM(I$85:I100)</f>
        <v>0.4679711626955687</v>
      </c>
      <c r="K100" s="15">
        <f t="shared" si="0"/>
        <v>13.965170711246149</v>
      </c>
      <c r="L100">
        <f t="shared" si="5"/>
        <v>22.30712958199625</v>
      </c>
      <c r="M100">
        <f t="shared" si="6"/>
        <v>0.5281723123214892</v>
      </c>
    </row>
    <row r="101" spans="1:13" ht="12.75">
      <c r="A101" s="6">
        <v>17</v>
      </c>
      <c r="B101" s="6">
        <v>5.0429213513329865</v>
      </c>
      <c r="C101" s="14">
        <v>-0.052921351332986255</v>
      </c>
      <c r="D101" s="15">
        <f t="shared" si="1"/>
        <v>0.002800669426909366</v>
      </c>
      <c r="E101" s="15">
        <f t="shared" si="3"/>
        <v>-0.0685945210934431</v>
      </c>
      <c r="F101" s="15">
        <f t="shared" si="4"/>
        <v>0.004705208324038811</v>
      </c>
      <c r="G101" s="15"/>
      <c r="H101" s="15">
        <f ca="1">SUMPRODUCT(OFFSET(C$85,0,0,41-A101,1),C102:C$125)</f>
        <v>-0.3074082913823394</v>
      </c>
      <c r="I101" s="15">
        <f t="shared" si="2"/>
        <v>0.09449985761060928</v>
      </c>
      <c r="J101" s="15">
        <f>SUM(I$85:I101)</f>
        <v>0.562471020306178</v>
      </c>
      <c r="K101" s="15">
        <f t="shared" si="0"/>
        <v>16.785230469028974</v>
      </c>
      <c r="L101">
        <f t="shared" si="5"/>
        <v>23.54182892392301</v>
      </c>
      <c r="M101">
        <f t="shared" si="6"/>
        <v>0.3996246333410184</v>
      </c>
    </row>
    <row r="102" spans="1:13" ht="12.75">
      <c r="A102" s="6">
        <v>18</v>
      </c>
      <c r="B102" s="6">
        <v>5.004795323208397</v>
      </c>
      <c r="C102" s="14">
        <v>-0.04479532320839663</v>
      </c>
      <c r="D102" s="15">
        <f t="shared" si="1"/>
        <v>0.002006620981344718</v>
      </c>
      <c r="E102" s="15">
        <f t="shared" si="3"/>
        <v>0.008126028124589624</v>
      </c>
      <c r="F102" s="15">
        <f t="shared" si="4"/>
        <v>6.603233308162156E-05</v>
      </c>
      <c r="G102" s="15"/>
      <c r="H102" s="15">
        <f ca="1">SUMPRODUCT(OFFSET(C$85,0,0,41-A102,1),C103:C$125)</f>
        <v>0.04979913141814907</v>
      </c>
      <c r="I102" s="15">
        <f t="shared" si="2"/>
        <v>0.0024799534900020815</v>
      </c>
      <c r="J102" s="15">
        <f>SUM(I$85:I102)</f>
        <v>0.5649509737961801</v>
      </c>
      <c r="K102" s="15">
        <f t="shared" si="0"/>
        <v>16.859237110045783</v>
      </c>
      <c r="L102">
        <f t="shared" si="5"/>
        <v>24.769035347954848</v>
      </c>
      <c r="M102">
        <f t="shared" si="6"/>
        <v>0.4639417315294816</v>
      </c>
    </row>
    <row r="103" spans="1:13" ht="12.75">
      <c r="A103" s="6">
        <v>19</v>
      </c>
      <c r="B103" s="6">
        <v>4.9762008021149535</v>
      </c>
      <c r="C103" s="14">
        <v>-0.036200802114953134</v>
      </c>
      <c r="D103" s="15">
        <f t="shared" si="1"/>
        <v>0.0013104980737659953</v>
      </c>
      <c r="E103" s="15">
        <f t="shared" si="3"/>
        <v>0.008594521093443497</v>
      </c>
      <c r="F103" s="15">
        <f t="shared" si="4"/>
        <v>7.38657928256452E-05</v>
      </c>
      <c r="G103" s="15"/>
      <c r="H103" s="15">
        <f ca="1">SUMPRODUCT(OFFSET(C$85,0,0,41-A103,1),C104:C$125)</f>
        <v>-0.25787155389203575</v>
      </c>
      <c r="I103" s="15">
        <f t="shared" si="2"/>
        <v>0.0664977383066931</v>
      </c>
      <c r="J103" s="15">
        <f>SUM(I$85:I103)</f>
        <v>0.6314487121028732</v>
      </c>
      <c r="K103" s="15">
        <f t="shared" si="0"/>
        <v>18.843659103092527</v>
      </c>
      <c r="L103">
        <f t="shared" si="5"/>
        <v>25.98942309605205</v>
      </c>
      <c r="M103">
        <f t="shared" si="6"/>
        <v>0.4015097576463012</v>
      </c>
    </row>
    <row r="104" spans="1:13" ht="12.75">
      <c r="A104" s="6">
        <v>20</v>
      </c>
      <c r="B104" s="6">
        <v>4.957137788052659</v>
      </c>
      <c r="C104" s="14">
        <v>-0.21713778805265882</v>
      </c>
      <c r="D104" s="15">
        <f t="shared" si="1"/>
        <v>0.04714881900040138</v>
      </c>
      <c r="E104" s="15">
        <f t="shared" si="3"/>
        <v>-0.18093698593770569</v>
      </c>
      <c r="F104" s="15">
        <f t="shared" si="4"/>
        <v>0.032738192880221506</v>
      </c>
      <c r="G104" s="15"/>
      <c r="H104" s="15">
        <f ca="1">SUMPRODUCT(OFFSET(C$85,0,0,41-A104,1),C105:C$125)</f>
        <v>0.03461211953440431</v>
      </c>
      <c r="I104" s="15">
        <f t="shared" si="2"/>
        <v>0.0011979988186638924</v>
      </c>
      <c r="J104" s="15">
        <f>SUM(I$85:I104)</f>
        <v>0.6326467109215371</v>
      </c>
      <c r="K104" s="15">
        <f t="shared" si="0"/>
        <v>18.87940972054114</v>
      </c>
      <c r="L104">
        <f t="shared" si="5"/>
        <v>27.20357106285787</v>
      </c>
      <c r="M104">
        <f t="shared" si="6"/>
        <v>0.46459642960227365</v>
      </c>
    </row>
    <row r="105" spans="1:13" ht="12.75">
      <c r="A105" s="6">
        <v>21</v>
      </c>
      <c r="B105" s="6">
        <v>4.766507647429708</v>
      </c>
      <c r="C105" s="14">
        <v>-0.6865076474297078</v>
      </c>
      <c r="D105" s="15">
        <f t="shared" si="1"/>
        <v>0.471292749979472</v>
      </c>
      <c r="E105" s="15">
        <f t="shared" si="3"/>
        <v>-0.469369859377049</v>
      </c>
      <c r="F105" s="15">
        <f t="shared" si="4"/>
        <v>0.22030806489163077</v>
      </c>
      <c r="G105" s="15"/>
      <c r="H105" s="15">
        <f ca="1">SUMPRODUCT(OFFSET(C$85,0,0,41-A105,1),C106:C$125)</f>
        <v>-0.04171926701597019</v>
      </c>
      <c r="I105" s="15">
        <f t="shared" si="2"/>
        <v>0.001740497240349818</v>
      </c>
      <c r="J105" s="15">
        <f>SUM(I$85:I105)</f>
        <v>0.634387208161887</v>
      </c>
      <c r="K105" s="15">
        <f t="shared" si="0"/>
        <v>18.93134954722604</v>
      </c>
      <c r="L105">
        <f t="shared" si="5"/>
        <v>28.411980584066256</v>
      </c>
      <c r="M105">
        <f t="shared" si="6"/>
        <v>0.526292358608234</v>
      </c>
    </row>
    <row r="106" spans="1:13" ht="12.75">
      <c r="A106" s="6">
        <v>22</v>
      </c>
      <c r="B106" s="6">
        <v>4.13742818337397</v>
      </c>
      <c r="C106" s="14">
        <v>0.3025718166260303</v>
      </c>
      <c r="D106" s="15">
        <f t="shared" si="1"/>
        <v>0.0915497042163761</v>
      </c>
      <c r="E106" s="15">
        <f t="shared" si="3"/>
        <v>0.9890794640557381</v>
      </c>
      <c r="F106" s="15">
        <f t="shared" si="4"/>
        <v>0.9782781862167861</v>
      </c>
      <c r="G106" s="15"/>
      <c r="H106" s="15">
        <f ca="1">SUMPRODUCT(OFFSET(C$85,0,0,41-A106,1),C107:C$125)</f>
        <v>0.024795145648206795</v>
      </c>
      <c r="I106" s="15">
        <f t="shared" si="2"/>
        <v>0.0006147992477157884</v>
      </c>
      <c r="J106" s="15">
        <f>SUM(I$85:I106)</f>
        <v>0.6350020074096028</v>
      </c>
      <c r="K106" s="15">
        <f t="shared" si="0"/>
        <v>18.94969635389259</v>
      </c>
      <c r="L106">
        <f t="shared" si="5"/>
        <v>29.61508943390939</v>
      </c>
      <c r="M106">
        <f t="shared" si="6"/>
        <v>0.5883671747567053</v>
      </c>
    </row>
    <row r="107" spans="1:13" ht="12.75">
      <c r="A107" s="6">
        <v>23</v>
      </c>
      <c r="B107" s="6">
        <v>4.480562436495282</v>
      </c>
      <c r="C107" s="14">
        <v>-0.0605624364952817</v>
      </c>
      <c r="D107" s="15">
        <f t="shared" si="1"/>
        <v>0.003667808714245029</v>
      </c>
      <c r="E107" s="15">
        <f t="shared" si="3"/>
        <v>-0.363134253121312</v>
      </c>
      <c r="F107" s="15">
        <f t="shared" si="4"/>
        <v>0.13186648578997306</v>
      </c>
      <c r="G107" s="15"/>
      <c r="H107" s="15">
        <f ca="1">SUMPRODUCT(OFFSET(C$85,0,0,41-A107,1),C108:C$125)</f>
        <v>-0.050920566598676505</v>
      </c>
      <c r="I107" s="15">
        <f t="shared" si="2"/>
        <v>0.0025929041027302493</v>
      </c>
      <c r="J107" s="15">
        <f>SUM(I$85:I107)</f>
        <v>0.637594911512333</v>
      </c>
      <c r="K107" s="15">
        <f t="shared" si="0"/>
        <v>19.02707366112653</v>
      </c>
      <c r="L107">
        <f t="shared" si="5"/>
        <v>30.81328233773516</v>
      </c>
      <c r="M107">
        <f t="shared" si="6"/>
        <v>0.6436560406852736</v>
      </c>
    </row>
    <row r="108" spans="1:13" ht="12.75">
      <c r="A108" s="6">
        <v>24</v>
      </c>
      <c r="B108" s="6">
        <v>4.461499422432986</v>
      </c>
      <c r="C108" s="14">
        <v>-0.12149942243298639</v>
      </c>
      <c r="D108" s="15">
        <f t="shared" si="1"/>
        <v>0.014762109651549277</v>
      </c>
      <c r="E108" s="15">
        <f t="shared" si="3"/>
        <v>-0.06093698593770469</v>
      </c>
      <c r="F108" s="15">
        <f t="shared" si="4"/>
        <v>0.0037133162551720193</v>
      </c>
      <c r="G108" s="15"/>
      <c r="H108" s="15">
        <f ca="1">SUMPRODUCT(OFFSET(C$85,0,0,41-A108,1),C109:C$125)</f>
        <v>0.004427555793850892</v>
      </c>
      <c r="I108" s="15">
        <f t="shared" si="2"/>
        <v>1.96032503076626E-05</v>
      </c>
      <c r="J108" s="15">
        <f>SUM(I$85:I108)</f>
        <v>0.6376145147626407</v>
      </c>
      <c r="K108" s="15">
        <f t="shared" si="0"/>
        <v>19.02765866028645</v>
      </c>
      <c r="L108">
        <f t="shared" si="5"/>
        <v>32.006899668662996</v>
      </c>
      <c r="M108">
        <f t="shared" si="6"/>
        <v>0.6996181034940921</v>
      </c>
    </row>
    <row r="109" spans="1:13" ht="12.75">
      <c r="A109" s="6">
        <v>25</v>
      </c>
      <c r="B109" s="6">
        <v>4.385247366183806</v>
      </c>
      <c r="C109" s="14">
        <v>0.06475263381619456</v>
      </c>
      <c r="D109" s="15">
        <f t="shared" si="1"/>
        <v>0.004192903586134183</v>
      </c>
      <c r="E109" s="15">
        <f t="shared" si="3"/>
        <v>0.18625205624918095</v>
      </c>
      <c r="F109" s="15">
        <f t="shared" si="4"/>
        <v>0.034689828457048065</v>
      </c>
      <c r="G109" s="15"/>
      <c r="H109" s="15">
        <f ca="1">SUMPRODUCT(OFFSET(C$85,0,0,41-A109,1),C110:C$125)</f>
        <v>-0.034616264255838816</v>
      </c>
      <c r="I109" s="15">
        <f t="shared" si="2"/>
        <v>0.001198285751030064</v>
      </c>
      <c r="J109" s="15">
        <f>SUM(I$85:I109)</f>
        <v>0.6388128005136708</v>
      </c>
      <c r="K109" s="15">
        <f t="shared" si="0"/>
        <v>19.063417840355573</v>
      </c>
      <c r="L109">
        <f t="shared" si="5"/>
        <v>33.19624426469593</v>
      </c>
      <c r="M109">
        <f t="shared" si="6"/>
        <v>0.7485991155981169</v>
      </c>
    </row>
    <row r="110" spans="1:13" ht="12.75">
      <c r="A110" s="6">
        <v>26</v>
      </c>
      <c r="B110" s="6">
        <v>4.490093943526429</v>
      </c>
      <c r="C110" s="14">
        <v>-0.010093943526428895</v>
      </c>
      <c r="D110" s="15">
        <f t="shared" si="1"/>
        <v>0.00010188769591473579</v>
      </c>
      <c r="E110" s="15">
        <f t="shared" si="3"/>
        <v>-0.07484657734262345</v>
      </c>
      <c r="F110" s="15">
        <f t="shared" si="4"/>
        <v>0.005602010139905315</v>
      </c>
      <c r="G110" s="15"/>
      <c r="H110" s="15">
        <f ca="1">SUMPRODUCT(OFFSET(C$85,0,0,41-A110,1),C111:C$125)</f>
        <v>-0.0332020824518443</v>
      </c>
      <c r="I110" s="15">
        <f t="shared" si="2"/>
        <v>0.001102378279139067</v>
      </c>
      <c r="J110" s="15">
        <f>SUM(I$85:I110)</f>
        <v>0.6399151787928099</v>
      </c>
      <c r="K110" s="15">
        <f t="shared" si="0"/>
        <v>19.096314954715933</v>
      </c>
      <c r="L110">
        <f t="shared" si="5"/>
        <v>34.3815869772568</v>
      </c>
      <c r="M110">
        <f t="shared" si="6"/>
        <v>0.7924791940858573</v>
      </c>
    </row>
    <row r="111" spans="1:13" ht="12.75">
      <c r="A111" s="6">
        <v>27</v>
      </c>
      <c r="B111" s="6">
        <v>4.518688464619872</v>
      </c>
      <c r="C111" s="14">
        <v>-0.23868846461987214</v>
      </c>
      <c r="D111" s="15">
        <f t="shared" si="1"/>
        <v>0.056972183142591955</v>
      </c>
      <c r="E111" s="15">
        <f t="shared" si="3"/>
        <v>-0.22859452109344325</v>
      </c>
      <c r="F111" s="15">
        <f t="shared" si="4"/>
        <v>0.05225545507394067</v>
      </c>
      <c r="G111" s="15"/>
      <c r="H111" s="15">
        <f ca="1">SUMPRODUCT(OFFSET(C$85,0,0,41-A111,1),C112:C$125)</f>
        <v>0.056877060396120574</v>
      </c>
      <c r="I111" s="15">
        <f t="shared" si="2"/>
        <v>0.0032349999993039474</v>
      </c>
      <c r="J111" s="15">
        <f>SUM(I$85:I111)</f>
        <v>0.6431501787921139</v>
      </c>
      <c r="K111" s="15">
        <f t="shared" si="0"/>
        <v>19.192853653769383</v>
      </c>
      <c r="L111">
        <f t="shared" si="5"/>
        <v>35.56317120817686</v>
      </c>
      <c r="M111">
        <f t="shared" si="6"/>
        <v>0.828184939597145</v>
      </c>
    </row>
    <row r="112" spans="1:13" ht="12.75">
      <c r="A112" s="6">
        <v>28</v>
      </c>
      <c r="B112" s="6">
        <v>4.328058323996921</v>
      </c>
      <c r="C112" s="14">
        <v>0.18194167600307853</v>
      </c>
      <c r="D112" s="15">
        <f t="shared" si="1"/>
        <v>0.033102773466809204</v>
      </c>
      <c r="E112" s="15">
        <f t="shared" si="3"/>
        <v>0.4206301406229507</v>
      </c>
      <c r="F112" s="15">
        <f t="shared" si="4"/>
        <v>0.17692971520048326</v>
      </c>
      <c r="G112" s="15"/>
      <c r="H112" s="15">
        <f ca="1">SUMPRODUCT(OFFSET(C$85,0,0,41-A112,1),C113:C$125)</f>
        <v>-0.01584201476626686</v>
      </c>
      <c r="I112" s="15">
        <f t="shared" si="2"/>
        <v>0.00025096943185461725</v>
      </c>
      <c r="J112" s="15">
        <f>SUM(I$85:I112)</f>
        <v>0.6434011482239685</v>
      </c>
      <c r="K112" s="15">
        <f t="shared" si="0"/>
        <v>19.20034307029447</v>
      </c>
      <c r="L112">
        <f t="shared" si="5"/>
        <v>36.74121675376612</v>
      </c>
      <c r="M112">
        <f t="shared" si="6"/>
        <v>0.8625858832443878</v>
      </c>
    </row>
    <row r="113" spans="1:13" ht="12.75">
      <c r="A113" s="6">
        <v>29</v>
      </c>
      <c r="B113" s="6">
        <v>4.547282985713314</v>
      </c>
      <c r="C113" s="14">
        <v>0.04271701428668617</v>
      </c>
      <c r="D113" s="15">
        <f t="shared" si="1"/>
        <v>0.0018247433095689505</v>
      </c>
      <c r="E113" s="15">
        <f t="shared" si="3"/>
        <v>-0.13922466171639236</v>
      </c>
      <c r="F113" s="15">
        <f t="shared" si="4"/>
        <v>0.019383506430043888</v>
      </c>
      <c r="G113" s="15"/>
      <c r="H113" s="15">
        <f ca="1">SUMPRODUCT(OFFSET(C$85,0,0,41-A113,1),C114:C$125)</f>
        <v>-0.03981308512630035</v>
      </c>
      <c r="I113" s="15">
        <f t="shared" si="2"/>
        <v>0.0015850817472740381</v>
      </c>
      <c r="J113" s="15">
        <f>SUM(I$85:I113)</f>
        <v>0.6449862299712426</v>
      </c>
      <c r="K113" s="15">
        <f t="shared" si="0"/>
        <v>19.247644996046596</v>
      </c>
      <c r="L113">
        <f t="shared" si="5"/>
        <v>37.915922553688574</v>
      </c>
      <c r="M113">
        <f t="shared" si="6"/>
        <v>0.8903212539627993</v>
      </c>
    </row>
    <row r="114" spans="1:13" ht="12.75">
      <c r="A114" s="6">
        <v>30</v>
      </c>
      <c r="B114" s="6">
        <v>4.623535041962494</v>
      </c>
      <c r="C114" s="14">
        <v>-0.023535041962494674</v>
      </c>
      <c r="D114" s="15">
        <f t="shared" si="1"/>
        <v>0.0005538982001763852</v>
      </c>
      <c r="E114" s="15">
        <f t="shared" si="3"/>
        <v>-0.06625205624918085</v>
      </c>
      <c r="F114" s="15">
        <f t="shared" si="4"/>
        <v>0.004389334957244623</v>
      </c>
      <c r="G114" s="15"/>
      <c r="H114" s="15">
        <f ca="1">SUMPRODUCT(OFFSET(C$85,0,0,41-A114,1),C115:C$125)</f>
        <v>-0.004798891732509235</v>
      </c>
      <c r="I114" s="15">
        <f t="shared" si="2"/>
        <v>2.302936186034549E-05</v>
      </c>
      <c r="J114" s="15">
        <f>SUM(I$85:I114)</f>
        <v>0.6450092593331029</v>
      </c>
      <c r="K114" s="15">
        <f t="shared" si="0"/>
        <v>19.248332237046444</v>
      </c>
      <c r="L114">
        <f t="shared" si="5"/>
        <v>39.087469783991445</v>
      </c>
      <c r="M114">
        <f t="shared" si="6"/>
        <v>0.9147530834863504</v>
      </c>
    </row>
    <row r="115" spans="1:13" ht="12.75">
      <c r="A115" s="6">
        <v>31</v>
      </c>
      <c r="B115" s="6">
        <v>4.633066548993642</v>
      </c>
      <c r="C115" s="14">
        <v>0.12693345100635778</v>
      </c>
      <c r="D115" s="15">
        <f t="shared" si="1"/>
        <v>0.01611210098438343</v>
      </c>
      <c r="E115" s="15">
        <f t="shared" si="3"/>
        <v>0.15046849296885245</v>
      </c>
      <c r="F115" s="15">
        <f t="shared" si="4"/>
        <v>0.0226407673763176</v>
      </c>
      <c r="G115" s="15"/>
      <c r="H115" s="15">
        <f ca="1">SUMPRODUCT(OFFSET(C$85,0,0,41-A115,1),C116:C$125)</f>
        <v>-0.0010676902316705643</v>
      </c>
      <c r="I115" s="15">
        <f t="shared" si="2"/>
        <v>1.1399624308047433E-06</v>
      </c>
      <c r="J115" s="15">
        <f>SUM(I$85:I115)</f>
        <v>0.6450103992955337</v>
      </c>
      <c r="K115" s="15">
        <f t="shared" si="0"/>
        <v>19.248366255745072</v>
      </c>
      <c r="L115">
        <f t="shared" si="5"/>
        <v>40.256023757945684</v>
      </c>
      <c r="M115">
        <f t="shared" si="6"/>
        <v>0.9346543814026271</v>
      </c>
    </row>
    <row r="116" spans="1:13" ht="12.75">
      <c r="A116" s="6">
        <v>32</v>
      </c>
      <c r="B116" s="6">
        <v>4.785570661492002</v>
      </c>
      <c r="C116" s="14">
        <v>-0.05557066149200196</v>
      </c>
      <c r="D116" s="15">
        <f t="shared" si="1"/>
        <v>0.0030880984186586694</v>
      </c>
      <c r="E116" s="15">
        <f t="shared" si="3"/>
        <v>-0.18250411249835974</v>
      </c>
      <c r="F116" s="15">
        <f t="shared" si="4"/>
        <v>0.033307751078813945</v>
      </c>
      <c r="G116" s="15"/>
      <c r="H116" s="15">
        <f ca="1">SUMPRODUCT(OFFSET(C$85,0,0,41-A116,1),C117:C$125)</f>
        <v>-0.05802435781280116</v>
      </c>
      <c r="I116" s="15">
        <f t="shared" si="2"/>
        <v>0.0033668260995879788</v>
      </c>
      <c r="J116" s="15">
        <f>SUM(I$85:I116)</f>
        <v>0.6483772253951217</v>
      </c>
      <c r="K116" s="15">
        <f t="shared" si="0"/>
        <v>19.34883890231798</v>
      </c>
      <c r="L116">
        <f t="shared" si="5"/>
        <v>41.42173585697931</v>
      </c>
      <c r="M116">
        <f t="shared" si="6"/>
        <v>0.9487564204772857</v>
      </c>
    </row>
    <row r="117" spans="1:13" ht="12.75">
      <c r="A117" s="6">
        <v>33</v>
      </c>
      <c r="B117" s="6">
        <v>4.75697614039856</v>
      </c>
      <c r="C117" s="14">
        <v>0.12302385960143969</v>
      </c>
      <c r="D117" s="15">
        <f t="shared" si="1"/>
        <v>0.015134870031234744</v>
      </c>
      <c r="E117" s="15">
        <f t="shared" si="3"/>
        <v>0.17859452109344165</v>
      </c>
      <c r="F117" s="15">
        <f t="shared" si="4"/>
        <v>0.03189600296459577</v>
      </c>
      <c r="G117" s="15"/>
      <c r="H117" s="15">
        <f ca="1">SUMPRODUCT(OFFSET(C$85,0,0,41-A117,1),C118:C$125)</f>
        <v>-0.0011501363772523886</v>
      </c>
      <c r="I117" s="15">
        <f t="shared" si="2"/>
        <v>1.3228136862792487E-06</v>
      </c>
      <c r="J117" s="15">
        <f>SUM(I$85:I117)</f>
        <v>0.6483785482088079</v>
      </c>
      <c r="K117" s="15">
        <f t="shared" si="0"/>
        <v>19.34887837765411</v>
      </c>
      <c r="L117">
        <f t="shared" si="5"/>
        <v>42.58474512059726</v>
      </c>
      <c r="M117">
        <f t="shared" si="6"/>
        <v>0.9616635584440674</v>
      </c>
    </row>
    <row r="118" spans="1:13" ht="12.75">
      <c r="A118" s="6">
        <v>34</v>
      </c>
      <c r="B118" s="6">
        <v>4.899948745865773</v>
      </c>
      <c r="C118" s="14">
        <v>0.1700512541342274</v>
      </c>
      <c r="D118" s="15">
        <f t="shared" si="1"/>
        <v>0.02891742903262359</v>
      </c>
      <c r="E118" s="15">
        <f t="shared" si="3"/>
        <v>0.0470273945327877</v>
      </c>
      <c r="F118" s="15">
        <f t="shared" si="4"/>
        <v>0.0022115758365424706</v>
      </c>
      <c r="G118" s="15"/>
      <c r="H118" s="15">
        <f ca="1">SUMPRODUCT(OFFSET(C$85,0,0,41-A118,1),C119:C$125)</f>
        <v>0.036272144703592774</v>
      </c>
      <c r="I118" s="15">
        <f t="shared" si="2"/>
        <v>0.0013156684813983733</v>
      </c>
      <c r="J118" s="15">
        <f>SUM(I$85:I118)</f>
        <v>0.6496942166902063</v>
      </c>
      <c r="K118" s="15">
        <f t="shared" si="0"/>
        <v>19.388140486960804</v>
      </c>
      <c r="L118">
        <f t="shared" si="5"/>
        <v>43.745179610416756</v>
      </c>
      <c r="M118">
        <f t="shared" si="6"/>
        <v>0.971236665447162</v>
      </c>
    </row>
    <row r="119" spans="1:13" ht="12.75">
      <c r="A119" s="6">
        <v>35</v>
      </c>
      <c r="B119" s="6">
        <v>5.081047379457576</v>
      </c>
      <c r="C119" s="14">
        <v>0.14895262054242409</v>
      </c>
      <c r="D119" s="15">
        <f t="shared" si="1"/>
        <v>0.022186883166455378</v>
      </c>
      <c r="E119" s="15">
        <f t="shared" si="3"/>
        <v>-0.021098633591803306</v>
      </c>
      <c r="F119" s="15">
        <f t="shared" si="4"/>
        <v>0.0004451523394411709</v>
      </c>
      <c r="G119" s="15"/>
      <c r="H119" s="15">
        <f ca="1">SUMPRODUCT(OFFSET(C$85,0,0,41-A119,1),C120:C$125)</f>
        <v>-0.05069669052866737</v>
      </c>
      <c r="I119" s="15">
        <f t="shared" si="2"/>
        <v>0.0025701544305594716</v>
      </c>
      <c r="J119" s="15">
        <f>SUM(I$85:I119)</f>
        <v>0.6522643711207659</v>
      </c>
      <c r="K119" s="15">
        <f t="shared" si="0"/>
        <v>19.464838899679837</v>
      </c>
      <c r="L119">
        <f t="shared" si="5"/>
        <v>44.90315758633606</v>
      </c>
      <c r="M119">
        <f t="shared" si="6"/>
        <v>0.9783125053762207</v>
      </c>
    </row>
    <row r="120" spans="1:13" ht="12.75">
      <c r="A120" s="6">
        <v>36</v>
      </c>
      <c r="B120" s="6">
        <v>5.233551491955938</v>
      </c>
      <c r="C120" s="14">
        <v>0.10644850804406225</v>
      </c>
      <c r="D120" s="15">
        <f t="shared" si="1"/>
        <v>0.011331284864806786</v>
      </c>
      <c r="E120" s="15">
        <f t="shared" si="3"/>
        <v>-0.042504112498361835</v>
      </c>
      <c r="F120" s="15">
        <f t="shared" si="4"/>
        <v>0.0018065995792733987</v>
      </c>
      <c r="G120" s="15"/>
      <c r="H120" s="15">
        <f ca="1">SUMPRODUCT(OFFSET(C$85,0,0,41-A120,1),C121:C$125)</f>
        <v>0.025991818902362178</v>
      </c>
      <c r="I120" s="15">
        <f t="shared" si="2"/>
        <v>0.0006755746498531918</v>
      </c>
      <c r="J120" s="15">
        <f>SUM(I$85:I120)</f>
        <v>0.6529399457706191</v>
      </c>
      <c r="K120" s="15">
        <f t="shared" si="0"/>
        <v>19.48499936268582</v>
      </c>
      <c r="L120">
        <f t="shared" si="5"/>
        <v>46.058788525516704</v>
      </c>
      <c r="M120">
        <f t="shared" si="6"/>
        <v>0.9841989507438578</v>
      </c>
    </row>
    <row r="121" spans="1:13" ht="12.75">
      <c r="A121" s="6">
        <v>37</v>
      </c>
      <c r="B121" s="6">
        <v>5.3383980692985595</v>
      </c>
      <c r="C121" s="14">
        <v>0.23160193070144075</v>
      </c>
      <c r="D121" s="15">
        <f t="shared" si="1"/>
        <v>0.053639454304634966</v>
      </c>
      <c r="E121" s="15">
        <f t="shared" si="3"/>
        <v>0.1251534226573785</v>
      </c>
      <c r="F121" s="15">
        <f t="shared" si="4"/>
        <v>0.01566337920285642</v>
      </c>
      <c r="G121" s="15"/>
      <c r="H121" s="15">
        <f ca="1">SUMPRODUCT(OFFSET(C$85,0,0,41-A121,1),C122:C$125)</f>
        <v>-0.0009613354532119001</v>
      </c>
      <c r="I121" s="15">
        <f t="shared" si="2"/>
        <v>9.241658536021293E-07</v>
      </c>
      <c r="J121" s="15">
        <f>SUM(I$85:I121)</f>
        <v>0.6529408699364727</v>
      </c>
      <c r="K121" s="15">
        <f t="shared" si="0"/>
        <v>19.485026941594395</v>
      </c>
      <c r="L121">
        <f t="shared" si="5"/>
        <v>47.21217400911204</v>
      </c>
      <c r="M121">
        <f t="shared" si="6"/>
        <v>0.9887243231290253</v>
      </c>
    </row>
    <row r="122" spans="1:13" ht="12.75">
      <c r="A122" s="6">
        <v>38</v>
      </c>
      <c r="B122" s="6">
        <v>5.557622731014954</v>
      </c>
      <c r="C122" s="14">
        <v>0.162377268985046</v>
      </c>
      <c r="D122" s="15">
        <f t="shared" si="1"/>
        <v>0.026366377483041985</v>
      </c>
      <c r="E122" s="15">
        <f t="shared" si="3"/>
        <v>-0.06922466171639474</v>
      </c>
      <c r="F122" s="15">
        <f t="shared" si="4"/>
        <v>0.004792053789749288</v>
      </c>
      <c r="G122" s="15"/>
      <c r="H122" s="15">
        <f ca="1">SUMPRODUCT(OFFSET(C$85,0,0,41-A122,1),C123:C$125)</f>
        <v>0.03209692995334055</v>
      </c>
      <c r="I122" s="15">
        <f t="shared" si="2"/>
        <v>0.0010302129124296498</v>
      </c>
      <c r="J122" s="15">
        <f>SUM(I$85:I122)</f>
        <v>0.6539710828489024</v>
      </c>
      <c r="K122" s="15">
        <f t="shared" si="0"/>
        <v>19.515770500894373</v>
      </c>
      <c r="L122">
        <f t="shared" si="5"/>
        <v>48.36340849712927</v>
      </c>
      <c r="M122">
        <f t="shared" si="6"/>
        <v>0.9919284869996796</v>
      </c>
    </row>
    <row r="123" spans="1:11" ht="12.75">
      <c r="A123" s="6">
        <v>39</v>
      </c>
      <c r="B123" s="6">
        <v>5.7005953364821655</v>
      </c>
      <c r="C123" s="14">
        <v>-0.030595336482165614</v>
      </c>
      <c r="D123" s="15">
        <f t="shared" si="1"/>
        <v>0.0009360746144569342</v>
      </c>
      <c r="E123" s="15">
        <f t="shared" si="3"/>
        <v>-0.19297260546721162</v>
      </c>
      <c r="F123" s="15">
        <f t="shared" si="4"/>
        <v>0.037238426460804115</v>
      </c>
      <c r="G123" s="15"/>
      <c r="H123" s="15"/>
      <c r="I123" s="15"/>
      <c r="J123" s="15"/>
      <c r="K123" s="15"/>
    </row>
    <row r="124" spans="1:11" ht="12.75">
      <c r="A124" s="6">
        <v>40</v>
      </c>
      <c r="B124" s="6">
        <v>5.652937801326428</v>
      </c>
      <c r="C124" s="14">
        <v>0.26706219867357195</v>
      </c>
      <c r="D124" s="15">
        <f t="shared" si="1"/>
        <v>0.07132221796036241</v>
      </c>
      <c r="E124" s="15">
        <f t="shared" si="3"/>
        <v>0.29765753515573756</v>
      </c>
      <c r="F124" s="15">
        <f t="shared" si="4"/>
        <v>0.08860000823498915</v>
      </c>
      <c r="G124" s="15"/>
      <c r="H124" s="15"/>
      <c r="I124" s="15"/>
      <c r="J124" s="15"/>
      <c r="K124" s="15"/>
    </row>
    <row r="125" spans="1:11" ht="13.5" thickBot="1">
      <c r="A125" s="7">
        <v>41</v>
      </c>
      <c r="B125" s="7">
        <v>5.891225477105117</v>
      </c>
      <c r="C125" s="16">
        <v>-0.15122547710511647</v>
      </c>
      <c r="D125" s="15">
        <f t="shared" si="1"/>
        <v>0.022869144925670104</v>
      </c>
      <c r="E125" s="15">
        <f t="shared" si="3"/>
        <v>-0.4182876757786884</v>
      </c>
      <c r="F125" s="15">
        <f t="shared" si="4"/>
        <v>0.17496457970833715</v>
      </c>
      <c r="G125" s="17" t="s">
        <v>46</v>
      </c>
      <c r="H125" s="15"/>
      <c r="I125" s="15"/>
      <c r="J125" s="15"/>
      <c r="K125" s="15"/>
    </row>
    <row r="126" spans="2:11" ht="12.75">
      <c r="B126" s="18" t="s">
        <v>45</v>
      </c>
      <c r="C126" s="15"/>
      <c r="D126" s="15">
        <f>SUM(D85:D125)</f>
        <v>1.172136931420437</v>
      </c>
      <c r="E126" s="15"/>
      <c r="F126" s="15">
        <f>SUM(F86:F125)</f>
        <v>2.4628004512770585</v>
      </c>
      <c r="G126" s="15">
        <f>F126/D126</f>
        <v>2.10112008696164</v>
      </c>
      <c r="H126" s="15">
        <f>SUM(H85:H125)</f>
        <v>-0.5598834149779907</v>
      </c>
      <c r="I126" s="15">
        <f>SUM(I85:I125)</f>
        <v>0.6539710828489024</v>
      </c>
      <c r="J126" s="15"/>
      <c r="K126" s="15"/>
    </row>
    <row r="127" spans="2:7" ht="12.75">
      <c r="B127" t="s">
        <v>87</v>
      </c>
      <c r="C127" s="15">
        <f>CORREL(C85:C124,C86:C125)</f>
        <v>-0.06289091472006787</v>
      </c>
      <c r="D127" s="15"/>
      <c r="E127" s="15"/>
      <c r="F127" s="15"/>
      <c r="G127" s="15"/>
    </row>
    <row r="128" spans="2:3" ht="12.75">
      <c r="B128" t="s">
        <v>86</v>
      </c>
      <c r="C128" s="15">
        <f>SUMPRODUCT(C85:C124,C86:C125)/D126</f>
        <v>-0.0619542781316963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2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0.57421875" style="0" customWidth="1"/>
    <col min="3" max="3" width="5.57421875" style="0" customWidth="1"/>
    <col min="5" max="5" width="3.421875" style="0" customWidth="1"/>
    <col min="6" max="6" width="4.8515625" style="0" customWidth="1"/>
    <col min="8" max="8" width="3.28125" style="0" customWidth="1"/>
    <col min="9" max="10" width="11.7109375" style="0" customWidth="1"/>
    <col min="11" max="11" width="10.57421875" style="0" customWidth="1"/>
    <col min="12" max="12" width="12.7109375" style="0" customWidth="1"/>
    <col min="13" max="13" width="4.7109375" style="0" customWidth="1"/>
  </cols>
  <sheetData>
    <row r="1" ht="12.75">
      <c r="A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6" ht="12.75">
      <c r="A6" t="s">
        <v>5</v>
      </c>
    </row>
    <row r="7" ht="12.75">
      <c r="P7" t="s">
        <v>38</v>
      </c>
    </row>
    <row r="9" spans="1:18" ht="12.75">
      <c r="A9" s="3"/>
      <c r="B9" s="19">
        <f>AVERAGE(B11:B52)</f>
        <v>4.965476190476188</v>
      </c>
      <c r="C9" s="3"/>
      <c r="D9" s="3"/>
      <c r="E9" s="3"/>
      <c r="F9" s="3"/>
      <c r="G9" s="3" t="s">
        <v>6</v>
      </c>
      <c r="H9" s="3"/>
      <c r="J9" s="3" t="s">
        <v>7</v>
      </c>
      <c r="K9" s="20">
        <f>SUM(K11:K52)</f>
        <v>6.788440476190477</v>
      </c>
      <c r="L9" s="20"/>
      <c r="M9" s="3"/>
      <c r="P9" s="12" t="s">
        <v>33</v>
      </c>
      <c r="Q9" s="12" t="s">
        <v>34</v>
      </c>
      <c r="R9" s="12" t="s">
        <v>36</v>
      </c>
    </row>
    <row r="10" spans="1:18" ht="12.75">
      <c r="A10" s="3"/>
      <c r="B10" s="3" t="s">
        <v>8</v>
      </c>
      <c r="C10" s="3" t="s">
        <v>9</v>
      </c>
      <c r="D10" s="3" t="s">
        <v>10</v>
      </c>
      <c r="E10" s="3"/>
      <c r="F10" s="3" t="s">
        <v>9</v>
      </c>
      <c r="G10" s="3" t="s">
        <v>11</v>
      </c>
      <c r="H10" s="3"/>
      <c r="I10" s="3" t="s">
        <v>12</v>
      </c>
      <c r="J10" s="3" t="s">
        <v>13</v>
      </c>
      <c r="K10" s="20" t="s">
        <v>14</v>
      </c>
      <c r="L10" s="20" t="s">
        <v>15</v>
      </c>
      <c r="M10" s="3" t="s">
        <v>9</v>
      </c>
      <c r="P10" s="12" t="s">
        <v>32</v>
      </c>
      <c r="Q10" s="12" t="s">
        <v>35</v>
      </c>
      <c r="R10" s="12" t="s">
        <v>37</v>
      </c>
    </row>
    <row r="11" spans="1:18" ht="12.75">
      <c r="A11" s="1">
        <v>35431</v>
      </c>
      <c r="B11" s="4">
        <v>5.05</v>
      </c>
      <c r="C11">
        <v>1</v>
      </c>
      <c r="D11" s="21">
        <f ca="1">CORREL(OFFSET(B$11,0,0,42-C11,1),B12:B$52)</f>
        <v>0.9094762505520304</v>
      </c>
      <c r="F11">
        <v>1</v>
      </c>
      <c r="G11" s="21">
        <f>D11*(42-F11)/42</f>
        <v>0.8878220541103155</v>
      </c>
      <c r="I11" s="4">
        <f>B11-B$9</f>
        <v>0.08452380952381144</v>
      </c>
      <c r="J11" s="21">
        <f ca="1">SUMPRODUCT(OFFSET(I$11,0,0,42-C11,1),I12:I$52)</f>
        <v>5.8862747732426275</v>
      </c>
      <c r="K11" s="21">
        <f>I11^2</f>
        <v>0.0071442743764175585</v>
      </c>
      <c r="L11" s="21">
        <f>J11/K$9</f>
        <v>0.8671026569192037</v>
      </c>
      <c r="M11">
        <v>1</v>
      </c>
      <c r="O11" s="4">
        <v>5.05</v>
      </c>
      <c r="P11">
        <v>5.8862747732426275</v>
      </c>
      <c r="Q11">
        <v>0.8671026569192037</v>
      </c>
      <c r="R11">
        <v>31.578414740726377</v>
      </c>
    </row>
    <row r="12" spans="1:18" ht="12.75">
      <c r="A12" s="1">
        <v>35462</v>
      </c>
      <c r="B12" s="4">
        <v>5</v>
      </c>
      <c r="C12">
        <v>2</v>
      </c>
      <c r="D12" s="21">
        <f ca="1">CORREL(OFFSET(B$11,0,0,42-C12,1),B13:B$52)</f>
        <v>0.8340942925455846</v>
      </c>
      <c r="F12">
        <v>2</v>
      </c>
      <c r="G12" s="21">
        <f aca="true" t="shared" si="0" ref="G12:G49">D12*(42-F12)/42</f>
        <v>0.7943755167100807</v>
      </c>
      <c r="I12" s="4">
        <f aca="true" t="shared" si="1" ref="I12:I52">B12-B$9</f>
        <v>0.03452380952381162</v>
      </c>
      <c r="J12" s="21">
        <f ca="1">SUMPRODUCT(OFFSET(I$11,0,0,42-C12,1),I13:I$52)</f>
        <v>4.958920975056685</v>
      </c>
      <c r="K12" s="21">
        <f aca="true" t="shared" si="2" ref="K12:K52">I12^2</f>
        <v>0.001191893424036426</v>
      </c>
      <c r="L12" s="21">
        <f aca="true" t="shared" si="3" ref="L12:L49">J12/K$9</f>
        <v>0.7304948746990446</v>
      </c>
      <c r="M12">
        <v>2</v>
      </c>
      <c r="O12" s="4">
        <v>5</v>
      </c>
      <c r="P12">
        <v>4.958920975056685</v>
      </c>
      <c r="Q12">
        <v>0.7304948746990446</v>
      </c>
      <c r="R12">
        <v>53.99057074311244</v>
      </c>
    </row>
    <row r="13" spans="1:18" ht="12.75">
      <c r="A13" s="1">
        <v>35490</v>
      </c>
      <c r="B13" s="4">
        <v>5.14</v>
      </c>
      <c r="C13">
        <v>3</v>
      </c>
      <c r="D13" s="21">
        <f ca="1">CORREL(OFFSET(B$11,0,0,42-C13,1),B14:B$52)</f>
        <v>0.7572815590268559</v>
      </c>
      <c r="F13">
        <v>3</v>
      </c>
      <c r="G13" s="21">
        <f t="shared" si="0"/>
        <v>0.7031900190963662</v>
      </c>
      <c r="I13" s="4">
        <f t="shared" si="1"/>
        <v>0.1745238095238113</v>
      </c>
      <c r="J13" s="21">
        <f ca="1">SUMPRODUCT(OFFSET(I$11,0,0,42-C13,1),I14:I$52)</f>
        <v>4.250664795918361</v>
      </c>
      <c r="K13" s="21">
        <f t="shared" si="2"/>
        <v>0.03045856009070357</v>
      </c>
      <c r="L13" s="21">
        <f t="shared" si="3"/>
        <v>0.6261621959899308</v>
      </c>
      <c r="M13">
        <v>3</v>
      </c>
      <c r="O13" s="4">
        <v>5.14</v>
      </c>
      <c r="P13">
        <v>4.250664795918361</v>
      </c>
      <c r="Q13">
        <v>0.6261621959899308</v>
      </c>
      <c r="R13">
        <v>70.4578927619636</v>
      </c>
    </row>
    <row r="14" spans="1:18" ht="12.75">
      <c r="A14" s="1">
        <v>35521</v>
      </c>
      <c r="B14" s="4">
        <v>5.17</v>
      </c>
      <c r="C14">
        <v>4</v>
      </c>
      <c r="D14" s="21">
        <f ca="1">CORREL(OFFSET(B$11,0,0,42-C14,1),B15:B$52)</f>
        <v>0.6037615463969055</v>
      </c>
      <c r="F14">
        <v>4</v>
      </c>
      <c r="G14" s="21">
        <f t="shared" si="0"/>
        <v>0.5462604467400574</v>
      </c>
      <c r="I14" s="4">
        <f t="shared" si="1"/>
        <v>0.20452380952381155</v>
      </c>
      <c r="J14" s="21">
        <f ca="1">SUMPRODUCT(OFFSET(I$11,0,0,42-C14,1),I15:I$52)</f>
        <v>3.1458467120181335</v>
      </c>
      <c r="K14" s="21">
        <f t="shared" si="2"/>
        <v>0.04182998866213235</v>
      </c>
      <c r="L14" s="21">
        <f t="shared" si="3"/>
        <v>0.463412284905754</v>
      </c>
      <c r="M14">
        <v>4</v>
      </c>
      <c r="O14" s="4">
        <v>5.17</v>
      </c>
      <c r="P14">
        <v>3.1458467120181335</v>
      </c>
      <c r="Q14">
        <v>0.463412284905754</v>
      </c>
      <c r="R14">
        <v>79.47743248562962</v>
      </c>
    </row>
    <row r="15" spans="1:18" ht="12.75">
      <c r="A15" s="1">
        <v>35551</v>
      </c>
      <c r="B15" s="4">
        <v>5.13</v>
      </c>
      <c r="C15">
        <v>5</v>
      </c>
      <c r="D15" s="21">
        <f ca="1">CORREL(OFFSET(B$11,0,0,42-C15,1),B16:B$52)</f>
        <v>0.42197296670192186</v>
      </c>
      <c r="F15">
        <v>5</v>
      </c>
      <c r="G15" s="21">
        <f t="shared" si="0"/>
        <v>0.37173808971359784</v>
      </c>
      <c r="I15" s="4">
        <f t="shared" si="1"/>
        <v>0.16452380952381152</v>
      </c>
      <c r="J15" s="21">
        <f ca="1">SUMPRODUCT(OFFSET(I$11,0,0,42-C15,1),I16:I$52)</f>
        <v>2.094188151927427</v>
      </c>
      <c r="K15" s="21">
        <f t="shared" si="2"/>
        <v>0.027068083900227413</v>
      </c>
      <c r="L15" s="21">
        <f t="shared" si="3"/>
        <v>0.30849326281529676</v>
      </c>
      <c r="M15">
        <v>5</v>
      </c>
      <c r="O15" s="4">
        <v>5.13</v>
      </c>
      <c r="P15">
        <v>2.094188151927427</v>
      </c>
      <c r="Q15">
        <v>0.30849326281529676</v>
      </c>
      <c r="R15">
        <v>83.47449240013158</v>
      </c>
    </row>
    <row r="16" spans="1:18" ht="12.75">
      <c r="A16" s="1">
        <v>35582</v>
      </c>
      <c r="B16" s="4">
        <v>4.92</v>
      </c>
      <c r="C16">
        <v>6</v>
      </c>
      <c r="D16" s="21">
        <f ca="1">CORREL(OFFSET(B$11,0,0,42-C16,1),B17:B$52)</f>
        <v>0.27219205516741</v>
      </c>
      <c r="F16">
        <v>6</v>
      </c>
      <c r="G16" s="21">
        <f t="shared" si="0"/>
        <v>0.23330747585778003</v>
      </c>
      <c r="I16" s="4">
        <f t="shared" si="1"/>
        <v>-0.04547619047618845</v>
      </c>
      <c r="J16" s="21">
        <f ca="1">SUMPRODUCT(OFFSET(I$11,0,0,42-C16,1),I17:I$52)</f>
        <v>1.333420068027201</v>
      </c>
      <c r="K16" s="21">
        <f t="shared" si="2"/>
        <v>0.002068083900226573</v>
      </c>
      <c r="L16" s="21">
        <f t="shared" si="3"/>
        <v>0.1964250953814781</v>
      </c>
      <c r="M16">
        <v>6</v>
      </c>
      <c r="O16" s="4">
        <v>4.92</v>
      </c>
      <c r="P16">
        <v>1.333420068027201</v>
      </c>
      <c r="Q16">
        <v>0.1964250953814781</v>
      </c>
      <c r="R16">
        <v>85.09497076014773</v>
      </c>
    </row>
    <row r="17" spans="1:18" ht="12.75">
      <c r="A17" s="1">
        <v>35612</v>
      </c>
      <c r="B17" s="4">
        <v>5.07</v>
      </c>
      <c r="C17">
        <v>7</v>
      </c>
      <c r="D17" s="21">
        <f ca="1">CORREL(OFFSET(B$11,0,0,42-C17,1),B18:B$52)</f>
        <v>0.05233157226107956</v>
      </c>
      <c r="F17">
        <v>7</v>
      </c>
      <c r="G17" s="21">
        <f t="shared" si="0"/>
        <v>0.043609643550899635</v>
      </c>
      <c r="I17" s="4">
        <f t="shared" si="1"/>
        <v>0.1045238095238119</v>
      </c>
      <c r="J17" s="21">
        <f ca="1">SUMPRODUCT(OFFSET(I$11,0,0,42-C17,1),I18:I$52)</f>
        <v>0.3280710317460201</v>
      </c>
      <c r="K17" s="21">
        <f t="shared" si="2"/>
        <v>0.010925226757370112</v>
      </c>
      <c r="L17" s="21">
        <f t="shared" si="3"/>
        <v>0.048327893998140546</v>
      </c>
      <c r="M17">
        <v>7</v>
      </c>
      <c r="O17" s="4">
        <v>5.07</v>
      </c>
      <c r="P17">
        <v>0.3280710317460201</v>
      </c>
      <c r="Q17">
        <v>0.048327893998140546</v>
      </c>
      <c r="R17">
        <v>85.19306534435614</v>
      </c>
    </row>
    <row r="18" spans="1:18" ht="12.75">
      <c r="A18" s="1">
        <v>35643</v>
      </c>
      <c r="B18" s="4">
        <v>5.13</v>
      </c>
      <c r="C18">
        <v>8</v>
      </c>
      <c r="D18" s="21">
        <f ca="1">CORREL(OFFSET(B$11,0,0,42-C18,1),B19:B$52)</f>
        <v>-0.15172085542529293</v>
      </c>
      <c r="F18">
        <v>8</v>
      </c>
      <c r="G18" s="21">
        <f t="shared" si="0"/>
        <v>-0.12282164486809427</v>
      </c>
      <c r="I18" s="4">
        <f t="shared" si="1"/>
        <v>0.16452380952381152</v>
      </c>
      <c r="J18" s="21">
        <f ca="1">SUMPRODUCT(OFFSET(I$11,0,0,42-C18,1),I19:I$52)</f>
        <v>-0.5600256235827791</v>
      </c>
      <c r="K18" s="21">
        <f t="shared" si="2"/>
        <v>0.027068083900227413</v>
      </c>
      <c r="L18" s="21">
        <f t="shared" si="3"/>
        <v>-0.08249694838556691</v>
      </c>
      <c r="M18">
        <v>8</v>
      </c>
      <c r="O18" s="4">
        <v>5.13</v>
      </c>
      <c r="P18">
        <v>-0.5600256235827791</v>
      </c>
      <c r="Q18">
        <v>-0.08249694838556691</v>
      </c>
      <c r="R18">
        <v>85.47890669705924</v>
      </c>
    </row>
    <row r="19" spans="1:18" ht="12.75">
      <c r="A19" s="1">
        <v>35674</v>
      </c>
      <c r="B19" s="4">
        <v>4.97</v>
      </c>
      <c r="C19">
        <v>9</v>
      </c>
      <c r="D19" s="21">
        <f ca="1">CORREL(OFFSET(B$11,0,0,42-C19,1),B20:B$52)</f>
        <v>-0.28584750742922294</v>
      </c>
      <c r="F19">
        <v>9</v>
      </c>
      <c r="G19" s="21">
        <f t="shared" si="0"/>
        <v>-0.22459447012296088</v>
      </c>
      <c r="I19" s="4">
        <f t="shared" si="1"/>
        <v>0.004523809523811373</v>
      </c>
      <c r="J19" s="21">
        <f ca="1">SUMPRODUCT(OFFSET(I$11,0,0,42-C19,1),I20:I$52)</f>
        <v>-1.157138945578243</v>
      </c>
      <c r="K19" s="21">
        <f t="shared" si="2"/>
        <v>2.046485260772648E-05</v>
      </c>
      <c r="L19" s="21">
        <f t="shared" si="3"/>
        <v>-0.1704572573975936</v>
      </c>
      <c r="M19">
        <v>9</v>
      </c>
      <c r="O19" s="4">
        <v>4.97</v>
      </c>
      <c r="P19">
        <v>-1.157138945578243</v>
      </c>
      <c r="Q19">
        <v>-0.1704572573975936</v>
      </c>
      <c r="R19">
        <v>86.69924511423864</v>
      </c>
    </row>
    <row r="20" spans="1:18" ht="12.75">
      <c r="A20" s="1">
        <v>35704</v>
      </c>
      <c r="B20" s="4">
        <v>4.95</v>
      </c>
      <c r="C20">
        <v>10</v>
      </c>
      <c r="D20" s="21">
        <f ca="1">CORREL(OFFSET(B$11,0,0,42-C20,1),B21:B$52)</f>
        <v>-0.4378971286896753</v>
      </c>
      <c r="F20">
        <v>10</v>
      </c>
      <c r="G20" s="21">
        <f t="shared" si="0"/>
        <v>-0.3336359075730859</v>
      </c>
      <c r="I20" s="4">
        <f t="shared" si="1"/>
        <v>-0.0154761904761882</v>
      </c>
      <c r="J20" s="21">
        <f ca="1">SUMPRODUCT(OFFSET(I$11,0,0,42-C20,1),I21:I$52)</f>
        <v>-1.8379832199546604</v>
      </c>
      <c r="K20" s="21">
        <f t="shared" si="2"/>
        <v>0.00023951247165525838</v>
      </c>
      <c r="L20" s="21">
        <f t="shared" si="3"/>
        <v>-0.27075190927888876</v>
      </c>
      <c r="M20">
        <v>10</v>
      </c>
      <c r="O20" s="4">
        <v>4.95</v>
      </c>
      <c r="P20">
        <v>-1.8379832199546604</v>
      </c>
      <c r="Q20">
        <v>-0.27075190927888876</v>
      </c>
      <c r="R20">
        <v>89.7781221621215</v>
      </c>
    </row>
    <row r="21" spans="1:18" ht="12.75">
      <c r="A21" s="1">
        <v>35735</v>
      </c>
      <c r="B21" s="4">
        <v>5.15</v>
      </c>
      <c r="C21">
        <v>11</v>
      </c>
      <c r="D21" s="21">
        <f ca="1">CORREL(OFFSET(B$11,0,0,42-C21,1),B22:B$52)</f>
        <v>-0.5577724526928166</v>
      </c>
      <c r="F21">
        <v>11</v>
      </c>
      <c r="G21" s="21">
        <f t="shared" si="0"/>
        <v>-0.4116891912732694</v>
      </c>
      <c r="I21" s="4">
        <f t="shared" si="1"/>
        <v>0.18452380952381198</v>
      </c>
      <c r="J21" s="21">
        <f ca="1">SUMPRODUCT(OFFSET(I$11,0,0,42-C21,1),I22:I$52)</f>
        <v>-2.339867970521554</v>
      </c>
      <c r="K21" s="21">
        <f t="shared" si="2"/>
        <v>0.03404903628118004</v>
      </c>
      <c r="L21" s="21">
        <f t="shared" si="3"/>
        <v>-0.3446841699103527</v>
      </c>
      <c r="M21">
        <v>11</v>
      </c>
      <c r="O21" s="4">
        <v>5.15</v>
      </c>
      <c r="P21">
        <v>-2.339867970521554</v>
      </c>
      <c r="Q21">
        <v>-0.3446841699103527</v>
      </c>
      <c r="R21">
        <v>94.76802359556663</v>
      </c>
    </row>
    <row r="22" spans="1:18" ht="12.75">
      <c r="A22" s="1">
        <v>35765</v>
      </c>
      <c r="B22" s="4">
        <v>5.16</v>
      </c>
      <c r="C22">
        <v>12</v>
      </c>
      <c r="D22" s="21">
        <f ca="1">CORREL(OFFSET(B$11,0,0,42-C22,1),B23:B$52)</f>
        <v>-0.6242349821921344</v>
      </c>
      <c r="F22">
        <v>12</v>
      </c>
      <c r="G22" s="21">
        <f t="shared" si="0"/>
        <v>-0.44588213013723876</v>
      </c>
      <c r="I22" s="4">
        <f t="shared" si="1"/>
        <v>0.19452380952381176</v>
      </c>
      <c r="J22" s="21">
        <f ca="1">SUMPRODUCT(OFFSET(I$11,0,0,42-C22,1),I23:I$52)</f>
        <v>-2.5816741496598747</v>
      </c>
      <c r="K22" s="21">
        <f t="shared" si="2"/>
        <v>0.0378395124716562</v>
      </c>
      <c r="L22" s="21">
        <f t="shared" si="3"/>
        <v>-0.38030445412532415</v>
      </c>
      <c r="M22">
        <v>12</v>
      </c>
      <c r="O22" s="4">
        <v>5.16</v>
      </c>
      <c r="P22">
        <v>-2.5816741496598747</v>
      </c>
      <c r="Q22">
        <v>-0.38030445412532415</v>
      </c>
      <c r="R22">
        <v>100.84254566432418</v>
      </c>
    </row>
    <row r="23" spans="1:18" ht="12.75">
      <c r="A23" s="1">
        <v>35796</v>
      </c>
      <c r="B23" s="4">
        <v>5.09</v>
      </c>
      <c r="C23">
        <v>13</v>
      </c>
      <c r="D23" s="21">
        <f ca="1">CORREL(OFFSET(B$11,0,0,42-C23,1),B24:B$52)</f>
        <v>-0.7241351089676614</v>
      </c>
      <c r="F23">
        <v>13</v>
      </c>
      <c r="G23" s="21">
        <f t="shared" si="0"/>
        <v>-0.4999980514300519</v>
      </c>
      <c r="I23" s="4">
        <f t="shared" si="1"/>
        <v>0.12452380952381148</v>
      </c>
      <c r="J23" s="21">
        <f ca="1">SUMPRODUCT(OFFSET(I$11,0,0,42-C23,1),I24:I$52)</f>
        <v>-2.9731184240362913</v>
      </c>
      <c r="K23" s="21">
        <f t="shared" si="2"/>
        <v>0.015506179138322482</v>
      </c>
      <c r="L23" s="21">
        <f t="shared" si="3"/>
        <v>-0.43796781226322834</v>
      </c>
      <c r="M23">
        <v>13</v>
      </c>
      <c r="O23" s="4">
        <v>5.09</v>
      </c>
      <c r="P23">
        <v>-2.9731184240362913</v>
      </c>
      <c r="Q23">
        <v>-0.43796781226322834</v>
      </c>
      <c r="R23">
        <v>108.89880945662699</v>
      </c>
    </row>
    <row r="24" spans="1:18" ht="12.75">
      <c r="A24" s="1">
        <v>35827</v>
      </c>
      <c r="B24" s="4">
        <v>5.11</v>
      </c>
      <c r="C24">
        <v>14</v>
      </c>
      <c r="D24" s="21">
        <f ca="1">CORREL(OFFSET(B$11,0,0,42-C24,1),B25:B$52)</f>
        <v>-0.7945679623458926</v>
      </c>
      <c r="F24">
        <v>14</v>
      </c>
      <c r="G24" s="21">
        <f t="shared" si="0"/>
        <v>-0.5297119748972617</v>
      </c>
      <c r="I24" s="4">
        <f t="shared" si="1"/>
        <v>0.14452380952381194</v>
      </c>
      <c r="J24" s="21">
        <f ca="1">SUMPRODUCT(OFFSET(I$11,0,0,42-C24,1),I25:I$52)</f>
        <v>-3.196491269841279</v>
      </c>
      <c r="K24" s="21">
        <f t="shared" si="2"/>
        <v>0.020887131519275074</v>
      </c>
      <c r="L24" s="21">
        <f t="shared" si="3"/>
        <v>-0.4708726961741115</v>
      </c>
      <c r="M24">
        <v>14</v>
      </c>
      <c r="O24" s="4">
        <v>5.11</v>
      </c>
      <c r="P24">
        <v>-3.196491269841279</v>
      </c>
      <c r="Q24">
        <v>-0.4708726961741115</v>
      </c>
      <c r="R24">
        <v>118.21109548872263</v>
      </c>
    </row>
    <row r="25" spans="1:18" ht="12.75">
      <c r="A25" s="1">
        <v>35855</v>
      </c>
      <c r="B25" s="4">
        <v>5.03</v>
      </c>
      <c r="C25">
        <v>15</v>
      </c>
      <c r="D25" s="21">
        <f ca="1">CORREL(OFFSET(B$11,0,0,42-C25,1),B26:B$52)</f>
        <v>-0.7914500109989405</v>
      </c>
      <c r="F25">
        <v>15</v>
      </c>
      <c r="G25" s="21">
        <f t="shared" si="0"/>
        <v>-0.5087892927850332</v>
      </c>
      <c r="I25" s="4">
        <f t="shared" si="1"/>
        <v>0.06452380952381187</v>
      </c>
      <c r="J25" s="21">
        <f ca="1">SUMPRODUCT(OFFSET(I$11,0,0,42-C25,1),I26:I$52)</f>
        <v>-2.985461734693885</v>
      </c>
      <c r="K25" s="21">
        <f t="shared" si="2"/>
        <v>0.004163321995465156</v>
      </c>
      <c r="L25" s="21">
        <f t="shared" si="3"/>
        <v>-0.43978609596194923</v>
      </c>
      <c r="M25">
        <v>15</v>
      </c>
      <c r="O25" s="4">
        <v>5.03</v>
      </c>
      <c r="P25">
        <v>-2.985461734693885</v>
      </c>
      <c r="Q25">
        <v>-0.43978609596194923</v>
      </c>
      <c r="R25">
        <v>126.33439151718365</v>
      </c>
    </row>
    <row r="26" spans="1:18" ht="12.75">
      <c r="A26" s="1">
        <v>35886</v>
      </c>
      <c r="B26" s="4">
        <v>5</v>
      </c>
      <c r="C26">
        <v>16</v>
      </c>
      <c r="D26" s="21">
        <f ca="1">CORREL(OFFSET(B$11,0,0,42-C26,1),B27:B$52)</f>
        <v>-0.7992511478758765</v>
      </c>
      <c r="F26">
        <v>16</v>
      </c>
      <c r="G26" s="21">
        <f t="shared" si="0"/>
        <v>-0.4947745201136379</v>
      </c>
      <c r="I26" s="4">
        <f t="shared" si="1"/>
        <v>0.03452380952381162</v>
      </c>
      <c r="J26" s="21">
        <f ca="1">SUMPRODUCT(OFFSET(I$11,0,0,42-C26,1),I27:I$52)</f>
        <v>-2.9222012471655394</v>
      </c>
      <c r="K26" s="21">
        <f t="shared" si="2"/>
        <v>0.001191893424036426</v>
      </c>
      <c r="L26" s="21">
        <f t="shared" si="3"/>
        <v>-0.4304672416904529</v>
      </c>
      <c r="M26">
        <v>16</v>
      </c>
      <c r="O26" s="4">
        <v>5</v>
      </c>
      <c r="P26">
        <v>-2.9222012471655394</v>
      </c>
      <c r="Q26">
        <v>-0.4304672416904529</v>
      </c>
      <c r="R26">
        <v>134.1170774562643</v>
      </c>
    </row>
    <row r="27" spans="1:18" ht="12.75">
      <c r="A27" s="1">
        <v>35916</v>
      </c>
      <c r="B27" s="4">
        <v>5.03</v>
      </c>
      <c r="C27">
        <v>17</v>
      </c>
      <c r="D27" s="21">
        <f ca="1">CORREL(OFFSET(B$11,0,0,42-C27,1),B28:B$52)</f>
        <v>-0.8153965913675827</v>
      </c>
      <c r="F27">
        <v>17</v>
      </c>
      <c r="G27" s="21">
        <f t="shared" si="0"/>
        <v>-0.48535511390927544</v>
      </c>
      <c r="I27" s="4">
        <f t="shared" si="1"/>
        <v>0.06452380952381187</v>
      </c>
      <c r="J27" s="21">
        <f ca="1">SUMPRODUCT(OFFSET(I$11,0,0,42-C27,1),I28:I$52)</f>
        <v>-2.8549407596371936</v>
      </c>
      <c r="K27" s="21">
        <f t="shared" si="2"/>
        <v>0.004163321995465156</v>
      </c>
      <c r="L27" s="21">
        <f t="shared" si="3"/>
        <v>-0.42055915046327746</v>
      </c>
      <c r="M27">
        <v>17</v>
      </c>
      <c r="O27" s="4">
        <v>5.03</v>
      </c>
      <c r="P27">
        <v>-2.8549407596371936</v>
      </c>
      <c r="Q27">
        <v>-0.42055915046327746</v>
      </c>
      <c r="R27">
        <v>141.54561741587682</v>
      </c>
    </row>
    <row r="28" spans="1:18" ht="12.75">
      <c r="A28" s="1">
        <v>35947</v>
      </c>
      <c r="B28" s="4">
        <v>4.99</v>
      </c>
      <c r="C28">
        <v>18</v>
      </c>
      <c r="D28" s="21">
        <f ca="1">CORREL(OFFSET(B$11,0,0,42-C28,1),B29:B$52)</f>
        <v>-0.7454826276849024</v>
      </c>
      <c r="F28">
        <v>18</v>
      </c>
      <c r="G28" s="21">
        <f t="shared" si="0"/>
        <v>-0.4259900729628014</v>
      </c>
      <c r="I28" s="4">
        <f t="shared" si="1"/>
        <v>0.024523809523811835</v>
      </c>
      <c r="J28" s="21">
        <f ca="1">SUMPRODUCT(OFFSET(I$11,0,0,42-C28,1),I29:I$52)</f>
        <v>-2.3979017006802756</v>
      </c>
      <c r="K28" s="21">
        <f t="shared" si="2"/>
        <v>0.0006014172335602041</v>
      </c>
      <c r="L28" s="21">
        <f t="shared" si="3"/>
        <v>-0.35323307453171116</v>
      </c>
      <c r="M28">
        <v>18</v>
      </c>
      <c r="O28" s="4">
        <v>4.99</v>
      </c>
      <c r="P28">
        <v>-2.3979017006802756</v>
      </c>
      <c r="Q28">
        <v>-0.35323307453171116</v>
      </c>
      <c r="R28">
        <v>146.7861088234881</v>
      </c>
    </row>
    <row r="29" spans="1:18" ht="12.75">
      <c r="A29" s="1">
        <v>35977</v>
      </c>
      <c r="B29" s="4">
        <v>4.96</v>
      </c>
      <c r="C29">
        <v>19</v>
      </c>
      <c r="D29" s="21">
        <f ca="1">CORREL(OFFSET(B$11,0,0,42-C29,1),B30:B$52)</f>
        <v>-0.696943658396575</v>
      </c>
      <c r="F29">
        <v>19</v>
      </c>
      <c r="G29" s="21">
        <f t="shared" si="0"/>
        <v>-0.3816596224552673</v>
      </c>
      <c r="I29" s="4">
        <f t="shared" si="1"/>
        <v>-0.005476190476188414</v>
      </c>
      <c r="J29" s="21">
        <f ca="1">SUMPRODUCT(OFFSET(I$11,0,0,42-C29,1),I30:I$52)</f>
        <v>-2.0722888321995487</v>
      </c>
      <c r="K29" s="21">
        <f t="shared" si="2"/>
        <v>2.9988662131496687E-05</v>
      </c>
      <c r="L29" s="21">
        <f t="shared" si="3"/>
        <v>-0.3052672906933216</v>
      </c>
      <c r="M29">
        <v>19</v>
      </c>
      <c r="O29" s="4">
        <v>4.96</v>
      </c>
      <c r="P29">
        <v>-2.0722888321995487</v>
      </c>
      <c r="Q29">
        <v>-0.3052672906933216</v>
      </c>
      <c r="R29">
        <v>150.70000981171222</v>
      </c>
    </row>
    <row r="30" spans="1:18" ht="12.75">
      <c r="A30" s="1">
        <v>36008</v>
      </c>
      <c r="B30" s="4">
        <v>4.94</v>
      </c>
      <c r="C30">
        <v>20</v>
      </c>
      <c r="D30" s="21">
        <f ca="1">CORREL(OFFSET(B$11,0,0,42-C30,1),B31:B$52)</f>
        <v>-0.5560420456010098</v>
      </c>
      <c r="F30">
        <v>20</v>
      </c>
      <c r="G30" s="21">
        <f t="shared" si="0"/>
        <v>-0.29126011912433847</v>
      </c>
      <c r="I30" s="4">
        <f t="shared" si="1"/>
        <v>-0.025476190476187988</v>
      </c>
      <c r="J30" s="21">
        <f ca="1">SUMPRODUCT(OFFSET(I$11,0,0,42-C30,1),I31:I$52)</f>
        <v>-1.5094759637188222</v>
      </c>
      <c r="K30" s="21">
        <f t="shared" si="2"/>
        <v>0.0006490362811790115</v>
      </c>
      <c r="L30" s="21">
        <f t="shared" si="3"/>
        <v>-0.22235975538315492</v>
      </c>
      <c r="M30">
        <v>20</v>
      </c>
      <c r="O30" s="4">
        <v>4.94</v>
      </c>
      <c r="P30">
        <v>-1.5094759637188222</v>
      </c>
      <c r="Q30">
        <v>-0.22235975538315492</v>
      </c>
      <c r="R30">
        <v>152.7766519659026</v>
      </c>
    </row>
    <row r="31" spans="1:18" ht="12.75">
      <c r="A31" s="1">
        <v>36039</v>
      </c>
      <c r="B31" s="4">
        <v>4.74</v>
      </c>
      <c r="C31">
        <v>21</v>
      </c>
      <c r="D31" s="21">
        <f ca="1">CORREL(OFFSET(B$11,0,0,42-C31,1),B32:B$52)</f>
        <v>-0.523138546102881</v>
      </c>
      <c r="F31">
        <v>21</v>
      </c>
      <c r="G31" s="21">
        <f t="shared" si="0"/>
        <v>-0.2615692730514405</v>
      </c>
      <c r="I31" s="4">
        <f t="shared" si="1"/>
        <v>-0.22547619047618817</v>
      </c>
      <c r="J31" s="21">
        <f ca="1">SUMPRODUCT(OFFSET(I$11,0,0,42-C31,1),I32:I$52)</f>
        <v>-0.7160297619047606</v>
      </c>
      <c r="K31" s="21">
        <f t="shared" si="2"/>
        <v>0.05083951247165429</v>
      </c>
      <c r="L31" s="21">
        <f t="shared" si="3"/>
        <v>-0.10547779927011759</v>
      </c>
      <c r="M31">
        <v>21</v>
      </c>
      <c r="O31" s="4">
        <v>4.74</v>
      </c>
      <c r="P31">
        <v>-0.7160297619047606</v>
      </c>
      <c r="Q31">
        <v>-0.10547779927011759</v>
      </c>
      <c r="R31">
        <v>153.24392574373502</v>
      </c>
    </row>
    <row r="32" spans="1:18" ht="12.75">
      <c r="A32" s="1">
        <v>36069</v>
      </c>
      <c r="B32" s="4">
        <v>4.08</v>
      </c>
      <c r="C32">
        <v>22</v>
      </c>
      <c r="D32" s="21">
        <f ca="1">CORREL(OFFSET(B$11,0,0,42-C32,1),B33:B$52)</f>
        <v>-0.3661152724052662</v>
      </c>
      <c r="F32">
        <v>22</v>
      </c>
      <c r="G32" s="21">
        <f t="shared" si="0"/>
        <v>-0.1743406059072696</v>
      </c>
      <c r="I32" s="4">
        <f t="shared" si="1"/>
        <v>-0.8854761904761883</v>
      </c>
      <c r="J32" s="21">
        <f ca="1">SUMPRODUCT(OFFSET(I$11,0,0,42-C32,1),I33:I$52)</f>
        <v>-0.3571835600906993</v>
      </c>
      <c r="K32" s="21">
        <f t="shared" si="2"/>
        <v>0.7840680839002229</v>
      </c>
      <c r="L32" s="21">
        <f t="shared" si="3"/>
        <v>-0.05261643839162641</v>
      </c>
      <c r="M32">
        <v>22</v>
      </c>
      <c r="O32" s="4">
        <v>4.08</v>
      </c>
      <c r="P32">
        <v>-0.3571835600906993</v>
      </c>
      <c r="Q32">
        <v>-0.05261643839162641</v>
      </c>
      <c r="R32">
        <v>153.36020230647384</v>
      </c>
    </row>
    <row r="33" spans="1:18" ht="12.75">
      <c r="A33" s="1">
        <v>36100</v>
      </c>
      <c r="B33" s="4">
        <v>4.44</v>
      </c>
      <c r="C33">
        <v>23</v>
      </c>
      <c r="D33" s="21">
        <f ca="1">CORREL(OFFSET(B$11,0,0,42-C33,1),B34:B$52)</f>
        <v>-0.2815600971517076</v>
      </c>
      <c r="F33">
        <v>23</v>
      </c>
      <c r="G33" s="21">
        <f t="shared" si="0"/>
        <v>-0.12737242490196296</v>
      </c>
      <c r="I33" s="4">
        <f t="shared" si="1"/>
        <v>-0.525476190476188</v>
      </c>
      <c r="J33" s="21">
        <f ca="1">SUMPRODUCT(OFFSET(I$11,0,0,42-C33,1),I34:I$52)</f>
        <v>-0.22437069160997278</v>
      </c>
      <c r="K33" s="21">
        <f t="shared" si="2"/>
        <v>0.276125226757367</v>
      </c>
      <c r="L33" s="21">
        <f t="shared" si="3"/>
        <v>-0.03305187581697478</v>
      </c>
      <c r="M33">
        <v>23</v>
      </c>
      <c r="O33" s="4">
        <v>4.44</v>
      </c>
      <c r="P33">
        <v>-0.22437069160997278</v>
      </c>
      <c r="Q33">
        <v>-0.03305187581697478</v>
      </c>
      <c r="R33">
        <v>153.4060842192647</v>
      </c>
    </row>
    <row r="34" spans="1:18" ht="12.75">
      <c r="A34" s="1">
        <v>36130</v>
      </c>
      <c r="B34" s="4">
        <v>4.42</v>
      </c>
      <c r="C34">
        <v>24</v>
      </c>
      <c r="D34" s="21">
        <f ca="1">CORREL(OFFSET(B$11,0,0,42-C34,1),B35:B$52)</f>
        <v>-0.15751436520235065</v>
      </c>
      <c r="F34">
        <v>24</v>
      </c>
      <c r="G34" s="21">
        <f t="shared" si="0"/>
        <v>-0.06750615651529314</v>
      </c>
      <c r="I34" s="4">
        <f t="shared" si="1"/>
        <v>-0.5454761904761884</v>
      </c>
      <c r="J34" s="21">
        <f ca="1">SUMPRODUCT(OFFSET(I$11,0,0,42-C34,1),I35:I$52)</f>
        <v>-0.06685782312924575</v>
      </c>
      <c r="K34" s="21">
        <f t="shared" si="2"/>
        <v>0.297544274376415</v>
      </c>
      <c r="L34" s="21">
        <f t="shared" si="3"/>
        <v>-0.009848775041003953</v>
      </c>
      <c r="M34">
        <v>24</v>
      </c>
      <c r="O34" s="4">
        <v>4.42</v>
      </c>
      <c r="P34">
        <v>-0.06685782312924575</v>
      </c>
      <c r="Q34">
        <v>-0.009848775041003953</v>
      </c>
      <c r="R34">
        <v>153.41015815079666</v>
      </c>
    </row>
    <row r="35" spans="1:18" ht="12.75">
      <c r="A35" s="1">
        <v>36161</v>
      </c>
      <c r="B35" s="4">
        <v>4.34</v>
      </c>
      <c r="C35">
        <v>25</v>
      </c>
      <c r="D35" s="21">
        <f ca="1">CORREL(OFFSET(B$11,0,0,42-C35,1),B36:B$52)</f>
        <v>-0.08567589549813356</v>
      </c>
      <c r="F35">
        <v>25</v>
      </c>
      <c r="G35" s="21">
        <f t="shared" si="0"/>
        <v>-0.03467833865400644</v>
      </c>
      <c r="I35" s="4">
        <f t="shared" si="1"/>
        <v>-0.6254761904761885</v>
      </c>
      <c r="J35" s="21">
        <f ca="1">SUMPRODUCT(OFFSET(I$11,0,0,42-C35,1),I36:I$52)</f>
        <v>0.05388123582767153</v>
      </c>
      <c r="K35" s="21">
        <f t="shared" si="2"/>
        <v>0.39122046485260525</v>
      </c>
      <c r="L35" s="21">
        <f t="shared" si="3"/>
        <v>0.00793720384183268</v>
      </c>
      <c r="M35">
        <v>25</v>
      </c>
      <c r="O35" s="4">
        <v>4.34</v>
      </c>
      <c r="P35">
        <v>0.05388123582767153</v>
      </c>
      <c r="Q35">
        <v>0.00793720384183268</v>
      </c>
      <c r="R35">
        <v>153.4128041173994</v>
      </c>
    </row>
    <row r="36" spans="1:18" ht="12.75">
      <c r="A36" s="1">
        <v>36192</v>
      </c>
      <c r="B36" s="4">
        <v>4.45</v>
      </c>
      <c r="C36">
        <v>26</v>
      </c>
      <c r="D36" s="21">
        <f ca="1">CORREL(OFFSET(B$11,0,0,42-C36,1),B37:B$52)</f>
        <v>-0.015175831424181366</v>
      </c>
      <c r="F36">
        <v>26</v>
      </c>
      <c r="G36" s="21">
        <f t="shared" si="0"/>
        <v>-0.005781269113973854</v>
      </c>
      <c r="I36" s="4">
        <f t="shared" si="1"/>
        <v>-0.5154761904761882</v>
      </c>
      <c r="J36" s="21">
        <f ca="1">SUMPRODUCT(OFFSET(I$11,0,0,42-C36,1),I37:I$52)</f>
        <v>0.1567417233560167</v>
      </c>
      <c r="K36" s="21">
        <f t="shared" si="2"/>
        <v>0.26571570294784347</v>
      </c>
      <c r="L36" s="21">
        <f t="shared" si="3"/>
        <v>0.023089503974553033</v>
      </c>
      <c r="M36">
        <v>26</v>
      </c>
      <c r="O36" s="4">
        <v>4.45</v>
      </c>
      <c r="P36">
        <v>0.1567417233560167</v>
      </c>
      <c r="Q36">
        <v>0.023089503974553033</v>
      </c>
      <c r="R36">
        <v>153.4351953755386</v>
      </c>
    </row>
    <row r="37" spans="1:18" ht="12.75">
      <c r="A37" s="1">
        <v>36220</v>
      </c>
      <c r="B37" s="4">
        <v>4.48</v>
      </c>
      <c r="C37">
        <v>27</v>
      </c>
      <c r="D37" s="21">
        <f ca="1">CORREL(OFFSET(B$11,0,0,42-C37,1),B38:B$52)</f>
        <v>0.12525085180844042</v>
      </c>
      <c r="F37">
        <v>27</v>
      </c>
      <c r="G37" s="21">
        <f t="shared" si="0"/>
        <v>0.044732447074443</v>
      </c>
      <c r="I37" s="4">
        <f t="shared" si="1"/>
        <v>-0.48547619047618795</v>
      </c>
      <c r="J37" s="21">
        <f ca="1">SUMPRODUCT(OFFSET(I$11,0,0,42-C37,1),I38:I$52)</f>
        <v>0.30060221088436245</v>
      </c>
      <c r="K37" s="21">
        <f t="shared" si="2"/>
        <v>0.23568713151927193</v>
      </c>
      <c r="L37" s="21">
        <f t="shared" si="3"/>
        <v>0.04428148290298537</v>
      </c>
      <c r="M37">
        <v>27</v>
      </c>
      <c r="O37" s="4">
        <v>4.48</v>
      </c>
      <c r="P37">
        <v>0.30060221088436245</v>
      </c>
      <c r="Q37">
        <v>0.04428148290298537</v>
      </c>
      <c r="R37">
        <v>153.51755106411827</v>
      </c>
    </row>
    <row r="38" spans="1:18" ht="12.75">
      <c r="A38" s="1">
        <v>36251</v>
      </c>
      <c r="B38" s="4">
        <v>4.28</v>
      </c>
      <c r="C38">
        <v>28</v>
      </c>
      <c r="D38" s="21">
        <f ca="1">CORREL(OFFSET(B$11,0,0,42-C38,1),B39:B$52)</f>
        <v>0.10356425964630783</v>
      </c>
      <c r="F38">
        <v>28</v>
      </c>
      <c r="G38" s="21">
        <f t="shared" si="0"/>
        <v>0.03452141988210261</v>
      </c>
      <c r="I38" s="4">
        <f t="shared" si="1"/>
        <v>-0.6854761904761881</v>
      </c>
      <c r="J38" s="21">
        <f ca="1">SUMPRODUCT(OFFSET(I$11,0,0,42-C38,1),I39:I$52)</f>
        <v>0.36173174603175595</v>
      </c>
      <c r="K38" s="21">
        <f t="shared" si="2"/>
        <v>0.46987760770974735</v>
      </c>
      <c r="L38" s="21">
        <f t="shared" si="3"/>
        <v>0.053286428201069214</v>
      </c>
      <c r="M38">
        <v>28</v>
      </c>
      <c r="O38" s="4">
        <v>4.28</v>
      </c>
      <c r="P38">
        <v>0.36173174603175595</v>
      </c>
      <c r="Q38">
        <v>0.053286428201069214</v>
      </c>
      <c r="R38">
        <v>153.63680768819623</v>
      </c>
    </row>
    <row r="39" spans="1:18" ht="12.75">
      <c r="A39" s="1">
        <v>36281</v>
      </c>
      <c r="B39" s="4">
        <v>4.51</v>
      </c>
      <c r="C39">
        <v>29</v>
      </c>
      <c r="D39" s="21">
        <f ca="1">CORREL(OFFSET(B$11,0,0,42-C39,1),B40:B$52)</f>
        <v>-0.0029203593560482286</v>
      </c>
      <c r="F39">
        <v>29</v>
      </c>
      <c r="G39" s="21">
        <f t="shared" si="0"/>
        <v>-0.000903920753062547</v>
      </c>
      <c r="I39" s="4">
        <f t="shared" si="1"/>
        <v>-0.4554761904761886</v>
      </c>
      <c r="J39" s="21">
        <f ca="1">SUMPRODUCT(OFFSET(I$11,0,0,42-C39,1),I40:I$52)</f>
        <v>0.34525890022676764</v>
      </c>
      <c r="K39" s="21">
        <f t="shared" si="2"/>
        <v>0.20745856009070124</v>
      </c>
      <c r="L39" s="21">
        <f t="shared" si="3"/>
        <v>0.050859825822693126</v>
      </c>
      <c r="M39">
        <v>29</v>
      </c>
      <c r="O39" s="4">
        <v>4.51</v>
      </c>
      <c r="P39">
        <v>0.34525890022676764</v>
      </c>
      <c r="Q39">
        <v>0.050859825822693126</v>
      </c>
      <c r="R39">
        <v>153.74545000727025</v>
      </c>
    </row>
    <row r="40" spans="1:18" ht="12.75">
      <c r="A40" s="1">
        <v>36312</v>
      </c>
      <c r="B40" s="4">
        <v>4.59</v>
      </c>
      <c r="C40">
        <v>30</v>
      </c>
      <c r="D40" s="21">
        <f ca="1">CORREL(OFFSET(B$11,0,0,42-C40,1),B41:B$52)</f>
        <v>-0.031897451897055604</v>
      </c>
      <c r="F40">
        <v>30</v>
      </c>
      <c r="G40" s="21">
        <f t="shared" si="0"/>
        <v>-0.00911355768487303</v>
      </c>
      <c r="I40" s="4">
        <f t="shared" si="1"/>
        <v>-0.3754761904761885</v>
      </c>
      <c r="J40" s="21">
        <f ca="1">SUMPRODUCT(OFFSET(I$11,0,0,42-C40,1),I41:I$52)</f>
        <v>0.36651462585035105</v>
      </c>
      <c r="K40" s="21">
        <f t="shared" si="2"/>
        <v>0.140982369614511</v>
      </c>
      <c r="L40" s="21">
        <f t="shared" si="3"/>
        <v>0.05399099058699134</v>
      </c>
      <c r="M40">
        <v>30</v>
      </c>
      <c r="O40" s="4">
        <v>4.59</v>
      </c>
      <c r="P40">
        <v>0.36651462585035105</v>
      </c>
      <c r="Q40">
        <v>0.05399099058699134</v>
      </c>
      <c r="R40">
        <v>153.86788114398198</v>
      </c>
    </row>
    <row r="41" spans="1:18" ht="12.75">
      <c r="A41" s="1">
        <v>36342</v>
      </c>
      <c r="B41" s="4">
        <v>4.6</v>
      </c>
      <c r="C41">
        <v>31</v>
      </c>
      <c r="D41" s="21">
        <f ca="1">CORREL(OFFSET(B$11,0,0,42-C41,1),B42:B$52)</f>
        <v>-0.1583868860711068</v>
      </c>
      <c r="F41">
        <v>31</v>
      </c>
      <c r="G41" s="21">
        <f t="shared" si="0"/>
        <v>-0.04148227968528987</v>
      </c>
      <c r="I41" s="4">
        <f t="shared" si="1"/>
        <v>-0.36547619047618873</v>
      </c>
      <c r="J41" s="21">
        <f ca="1">SUMPRODUCT(OFFSET(I$11,0,0,42-C41,1),I42:I$52)</f>
        <v>0.32610844671202927</v>
      </c>
      <c r="K41" s="21">
        <f t="shared" si="2"/>
        <v>0.13357284580498738</v>
      </c>
      <c r="L41" s="21">
        <f t="shared" si="3"/>
        <v>0.04803878709046796</v>
      </c>
      <c r="M41">
        <v>31</v>
      </c>
      <c r="O41" s="4">
        <v>4.6</v>
      </c>
      <c r="P41">
        <v>0.32610844671202927</v>
      </c>
      <c r="Q41">
        <v>0.04803878709046796</v>
      </c>
      <c r="R41">
        <v>153.96480559671716</v>
      </c>
    </row>
    <row r="42" spans="1:18" ht="12.75">
      <c r="A42" s="1">
        <v>36373</v>
      </c>
      <c r="B42" s="4">
        <v>4.76</v>
      </c>
      <c r="C42">
        <v>32</v>
      </c>
      <c r="D42" s="21">
        <f ca="1">CORREL(OFFSET(B$11,0,0,42-C42,1),B43:B$52)</f>
        <v>-0.30528856213526284</v>
      </c>
      <c r="F42">
        <v>32</v>
      </c>
      <c r="G42" s="21">
        <f t="shared" si="0"/>
        <v>-0.0726877528893483</v>
      </c>
      <c r="I42" s="4">
        <f t="shared" si="1"/>
        <v>-0.2054761904761886</v>
      </c>
      <c r="J42" s="21">
        <f ca="1">SUMPRODUCT(OFFSET(I$11,0,0,42-C42,1),I43:I$52)</f>
        <v>0.2707236961451355</v>
      </c>
      <c r="K42" s="21">
        <f t="shared" si="2"/>
        <v>0.042220464852606936</v>
      </c>
      <c r="L42" s="21">
        <f t="shared" si="3"/>
        <v>0.039880101636695746</v>
      </c>
      <c r="M42">
        <v>32</v>
      </c>
      <c r="O42" s="4">
        <v>4.76</v>
      </c>
      <c r="P42">
        <v>0.2707236961451355</v>
      </c>
      <c r="Q42">
        <v>0.039880101636695746</v>
      </c>
      <c r="R42">
        <v>154.0316033419924</v>
      </c>
    </row>
    <row r="43" spans="1:18" ht="12.75">
      <c r="A43" s="1">
        <v>36404</v>
      </c>
      <c r="B43" s="4">
        <v>4.73</v>
      </c>
      <c r="C43">
        <v>33</v>
      </c>
      <c r="D43" s="21">
        <f ca="1">CORREL(OFFSET(B$11,0,0,42-C43,1),B44:B$52)</f>
        <v>-0.09150025364510375</v>
      </c>
      <c r="F43">
        <v>33</v>
      </c>
      <c r="G43" s="21">
        <f t="shared" si="0"/>
        <v>-0.01960719720966509</v>
      </c>
      <c r="I43" s="4">
        <f t="shared" si="1"/>
        <v>-0.23547619047618795</v>
      </c>
      <c r="J43" s="21">
        <f ca="1">SUMPRODUCT(OFFSET(I$11,0,0,42-C43,1),I44:I$52)</f>
        <v>0.4184794217687185</v>
      </c>
      <c r="K43" s="21">
        <f t="shared" si="2"/>
        <v>0.05544903628117795</v>
      </c>
      <c r="L43" s="21">
        <f t="shared" si="3"/>
        <v>0.061645885124348904</v>
      </c>
      <c r="M43">
        <v>33</v>
      </c>
      <c r="O43" s="4">
        <v>4.73</v>
      </c>
      <c r="P43">
        <v>0.4184794217687185</v>
      </c>
      <c r="Q43">
        <v>0.061645885124348904</v>
      </c>
      <c r="R43">
        <v>154.1912123784085</v>
      </c>
    </row>
    <row r="44" spans="1:18" ht="12.75">
      <c r="A44" s="1">
        <v>36434</v>
      </c>
      <c r="B44" s="4">
        <v>4.88</v>
      </c>
      <c r="C44">
        <v>34</v>
      </c>
      <c r="D44" s="21">
        <f ca="1">CORREL(OFFSET(B$11,0,0,42-C44,1),B45:B$52)</f>
        <v>0.1388626893295627</v>
      </c>
      <c r="F44">
        <v>34</v>
      </c>
      <c r="G44" s="21">
        <f t="shared" si="0"/>
        <v>0.026450036062773845</v>
      </c>
      <c r="I44" s="4">
        <f t="shared" si="1"/>
        <v>-0.08547619047618848</v>
      </c>
      <c r="J44" s="21">
        <f ca="1">SUMPRODUCT(OFFSET(I$11,0,0,42-C44,1),I45:I$52)</f>
        <v>0.526266099773254</v>
      </c>
      <c r="K44" s="21">
        <f t="shared" si="2"/>
        <v>0.007306179138321655</v>
      </c>
      <c r="L44" s="21">
        <f t="shared" si="3"/>
        <v>0.07752385862689083</v>
      </c>
      <c r="M44">
        <v>34</v>
      </c>
      <c r="O44" s="4">
        <v>4.88</v>
      </c>
      <c r="P44">
        <v>0.526266099773254</v>
      </c>
      <c r="Q44">
        <v>0.07752385862689083</v>
      </c>
      <c r="R44">
        <v>154.44363022197737</v>
      </c>
    </row>
    <row r="45" spans="1:18" ht="12.75">
      <c r="A45" s="1">
        <v>36465</v>
      </c>
      <c r="B45" s="4">
        <v>5.07</v>
      </c>
      <c r="C45">
        <v>35</v>
      </c>
      <c r="D45" s="21">
        <f ca="1">CORREL(OFFSET(B$11,0,0,42-C45,1),B46:B$52)</f>
        <v>-0.06563469726148662</v>
      </c>
      <c r="F45">
        <v>35</v>
      </c>
      <c r="G45" s="21">
        <f t="shared" si="0"/>
        <v>-0.01093911621024777</v>
      </c>
      <c r="I45" s="4">
        <f t="shared" si="1"/>
        <v>0.1045238095238119</v>
      </c>
      <c r="J45" s="21">
        <f ca="1">SUMPRODUCT(OFFSET(I$11,0,0,42-C45,1),I46:I$52)</f>
        <v>0.44856944444445507</v>
      </c>
      <c r="K45" s="21">
        <f t="shared" si="2"/>
        <v>0.010925226757370112</v>
      </c>
      <c r="L45" s="21">
        <f t="shared" si="3"/>
        <v>0.06607842346379125</v>
      </c>
      <c r="M45">
        <v>35</v>
      </c>
      <c r="O45" s="4">
        <v>5.07</v>
      </c>
      <c r="P45">
        <v>0.44856944444445507</v>
      </c>
      <c r="Q45">
        <v>0.06607842346379125</v>
      </c>
      <c r="R45">
        <v>154.6270172599707</v>
      </c>
    </row>
    <row r="46" spans="1:18" ht="12.75">
      <c r="A46" s="1">
        <v>36495</v>
      </c>
      <c r="B46" s="4">
        <v>5.23</v>
      </c>
      <c r="C46">
        <v>36</v>
      </c>
      <c r="D46" s="21">
        <f ca="1">CORREL(OFFSET(B$11,0,0,42-C46,1),B47:B$52)</f>
        <v>0.23036491486579616</v>
      </c>
      <c r="F46">
        <v>36</v>
      </c>
      <c r="G46" s="21">
        <f t="shared" si="0"/>
        <v>0.0329092735522566</v>
      </c>
      <c r="I46" s="4">
        <f t="shared" si="1"/>
        <v>0.26452380952381205</v>
      </c>
      <c r="J46" s="21">
        <f ca="1">SUMPRODUCT(OFFSET(I$11,0,0,42-C46,1),I47:I$52)</f>
        <v>0.45012040816327475</v>
      </c>
      <c r="K46" s="21">
        <f t="shared" si="2"/>
        <v>0.06997284580499</v>
      </c>
      <c r="L46" s="21">
        <f t="shared" si="3"/>
        <v>0.0663068947488028</v>
      </c>
      <c r="M46">
        <v>36</v>
      </c>
      <c r="O46" s="4">
        <v>5.23</v>
      </c>
      <c r="P46">
        <v>0.45012040816327475</v>
      </c>
      <c r="Q46">
        <v>0.0663068947488028</v>
      </c>
      <c r="R46">
        <v>154.8116746402023</v>
      </c>
    </row>
    <row r="47" spans="1:18" ht="12.75">
      <c r="A47" s="1">
        <v>36526</v>
      </c>
      <c r="B47" s="4">
        <v>5.34</v>
      </c>
      <c r="C47">
        <v>37</v>
      </c>
      <c r="D47" s="21">
        <f ca="1">CORREL(OFFSET(B$11,0,0,42-C47,1),B48:B$52)</f>
        <v>0.5588923796357584</v>
      </c>
      <c r="F47">
        <v>37</v>
      </c>
      <c r="G47" s="21">
        <f t="shared" si="0"/>
        <v>0.06653480709949505</v>
      </c>
      <c r="I47" s="4">
        <f t="shared" si="1"/>
        <v>0.3745238095238115</v>
      </c>
      <c r="J47" s="21">
        <f ca="1">SUMPRODUCT(OFFSET(I$11,0,0,42-C47,1),I48:I$52)</f>
        <v>0.5227523242630474</v>
      </c>
      <c r="K47" s="21">
        <f t="shared" si="2"/>
        <v>0.1402680839002282</v>
      </c>
      <c r="L47" s="21">
        <f t="shared" si="3"/>
        <v>0.07700624703074725</v>
      </c>
      <c r="M47">
        <v>37</v>
      </c>
      <c r="O47" s="4">
        <v>5.34</v>
      </c>
      <c r="P47">
        <v>0.5227523242630474</v>
      </c>
      <c r="Q47">
        <v>0.07700624703074725</v>
      </c>
      <c r="R47">
        <v>155.06073304763626</v>
      </c>
    </row>
    <row r="48" spans="1:18" ht="12.75">
      <c r="A48" s="1">
        <v>36557</v>
      </c>
      <c r="B48" s="4">
        <v>5.57</v>
      </c>
      <c r="C48">
        <v>38</v>
      </c>
      <c r="D48" s="21">
        <f ca="1">CORREL(OFFSET(B$11,0,0,42-C48,1),B49:B$52)</f>
        <v>0.6250106433375766</v>
      </c>
      <c r="F48">
        <v>38</v>
      </c>
      <c r="G48" s="21">
        <f t="shared" si="0"/>
        <v>0.0595248231750073</v>
      </c>
      <c r="I48" s="4">
        <f t="shared" si="1"/>
        <v>0.6045238095238119</v>
      </c>
      <c r="J48" s="21">
        <f ca="1">SUMPRODUCT(OFFSET(I$11,0,0,42-C48,1),I49:I$52)</f>
        <v>0.4130937641723429</v>
      </c>
      <c r="K48" s="21">
        <f t="shared" si="2"/>
        <v>0.365449036281182</v>
      </c>
      <c r="L48" s="21">
        <f t="shared" si="3"/>
        <v>0.06085252800274416</v>
      </c>
      <c r="M48">
        <v>38</v>
      </c>
      <c r="O48" s="4">
        <v>5.57</v>
      </c>
      <c r="P48">
        <v>0.4130937641723429</v>
      </c>
      <c r="Q48">
        <v>0.06085252800274416</v>
      </c>
      <c r="R48">
        <v>155.2162603145379</v>
      </c>
    </row>
    <row r="49" spans="1:18" ht="12.75">
      <c r="A49" s="1">
        <v>36586</v>
      </c>
      <c r="B49" s="4">
        <v>5.72</v>
      </c>
      <c r="C49">
        <v>39</v>
      </c>
      <c r="D49" s="21">
        <f ca="1">CORREL(OFFSET(B$11,0,0,42-C49,1),B50:B$52)</f>
        <v>-0.5719537423242974</v>
      </c>
      <c r="F49">
        <v>39</v>
      </c>
      <c r="G49" s="21">
        <f t="shared" si="0"/>
        <v>-0.04085383873744982</v>
      </c>
      <c r="I49" s="4">
        <f t="shared" si="1"/>
        <v>0.7545238095238114</v>
      </c>
      <c r="J49" s="21">
        <f ca="1">SUMPRODUCT(OFFSET(I$11,0,0,42-C49,1),I50:I$52)</f>
        <v>0.2276756802721142</v>
      </c>
      <c r="K49" s="21">
        <f t="shared" si="2"/>
        <v>0.5693061791383248</v>
      </c>
      <c r="L49" s="21">
        <f t="shared" si="3"/>
        <v>0.03353873118143341</v>
      </c>
      <c r="M49">
        <v>39</v>
      </c>
      <c r="O49" s="4">
        <v>5.72</v>
      </c>
      <c r="P49">
        <v>0.2276756802721142</v>
      </c>
      <c r="Q49">
        <v>0.03353873118143341</v>
      </c>
      <c r="R49">
        <v>155.26350386708683</v>
      </c>
    </row>
    <row r="50" spans="1:15" ht="12.75">
      <c r="A50" s="1">
        <v>36617</v>
      </c>
      <c r="B50" s="4">
        <v>5.67</v>
      </c>
      <c r="C50">
        <v>40</v>
      </c>
      <c r="F50">
        <v>40</v>
      </c>
      <c r="I50" s="4">
        <f t="shared" si="1"/>
        <v>0.7045238095238116</v>
      </c>
      <c r="K50" s="21">
        <f t="shared" si="2"/>
        <v>0.4963537981859439</v>
      </c>
      <c r="L50" s="21"/>
      <c r="M50">
        <v>40</v>
      </c>
      <c r="O50" s="4">
        <v>5.67</v>
      </c>
    </row>
    <row r="51" spans="1:15" ht="12.75">
      <c r="A51" s="1">
        <v>36647</v>
      </c>
      <c r="B51" s="4">
        <v>5.92</v>
      </c>
      <c r="C51">
        <v>41</v>
      </c>
      <c r="F51">
        <v>41</v>
      </c>
      <c r="I51" s="4">
        <f t="shared" si="1"/>
        <v>0.9545238095238116</v>
      </c>
      <c r="K51" s="21">
        <f t="shared" si="2"/>
        <v>0.9111157029478497</v>
      </c>
      <c r="L51" s="21"/>
      <c r="M51">
        <v>41</v>
      </c>
      <c r="O51" s="4">
        <v>5.92</v>
      </c>
    </row>
    <row r="52" spans="1:15" ht="12.75">
      <c r="A52" s="1">
        <v>36678</v>
      </c>
      <c r="B52" s="4">
        <v>5.74</v>
      </c>
      <c r="C52">
        <v>42</v>
      </c>
      <c r="F52">
        <v>42</v>
      </c>
      <c r="I52" s="4">
        <f t="shared" si="1"/>
        <v>0.7745238095238118</v>
      </c>
      <c r="K52" s="21">
        <f t="shared" si="2"/>
        <v>0.599887131519278</v>
      </c>
      <c r="L52" s="21"/>
      <c r="M52">
        <v>42</v>
      </c>
      <c r="O52" s="4">
        <v>5.74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Liberty Mutual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n0012690</dc:creator>
  <cp:keywords/>
  <dc:description/>
  <cp:lastModifiedBy>n0012690</cp:lastModifiedBy>
  <dcterms:created xsi:type="dcterms:W3CDTF">2008-05-01T11:55:27Z</dcterms:created>
  <dcterms:modified xsi:type="dcterms:W3CDTF">2008-05-01T11:58:08Z</dcterms:modified>
  <cp:category/>
  <cp:version/>
  <cp:contentType/>
  <cp:contentStatus/>
</cp:coreProperties>
</file>