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1moEuroDollar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<sst xmlns="http://schemas.openxmlformats.org/spreadsheetml/2006/main" count="1" uniqueCount="1">
  <si>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1-month Eurodollar Deposits (London)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</si>
</sst>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0"/>
  <sheetViews>
    <sheetView tabSelected="1" workbookViewId="0" topLeftCell="A1">
      <selection activeCell="A1" sqref="A1"/>
    </sheetView>
  </sheetViews>
  <sheetFormatPr defaultColWidth="9.140625" defaultRowHeight="12.75"/>
  <cols>
    <col min="4" max="4" width="9.140625" style="2" customWidth="1"/>
  </cols>
  <sheetData>
    <row r="1" ht="12.75">
      <c r="A1" t="s">
        <v>0</v>
      </c>
    </row>
    <row r="3" spans="1:4" ht="12.75">
      <c r="A3" s="1">
        <f>DATE(1971,1,1)</f>
        <v>25934</v>
      </c>
      <c r="B3">
        <v>1971</v>
      </c>
      <c r="C3">
        <v>1</v>
      </c>
      <c r="D3" s="2">
        <v>5.66</v>
      </c>
    </row>
    <row r="4" spans="1:4" ht="12.75">
      <c r="A4" s="1">
        <f>DATE(1971,2,1)</f>
        <v>25965</v>
      </c>
      <c r="B4">
        <v>1971</v>
      </c>
      <c r="C4">
        <v>2</v>
      </c>
      <c r="D4" s="2">
        <v>5.19</v>
      </c>
    </row>
    <row r="5" spans="1:4" ht="12.75">
      <c r="A5" s="1">
        <f>DATE(1971,3,1)</f>
        <v>25993</v>
      </c>
      <c r="B5">
        <v>1971</v>
      </c>
      <c r="C5">
        <v>3</v>
      </c>
      <c r="D5" s="2">
        <v>4.87</v>
      </c>
    </row>
    <row r="6" spans="1:4" ht="12.75">
      <c r="A6" s="1">
        <f>DATE(1971,4,1)</f>
        <v>26024</v>
      </c>
      <c r="B6">
        <v>1971</v>
      </c>
      <c r="C6">
        <v>4</v>
      </c>
      <c r="D6" s="2">
        <v>5.56</v>
      </c>
    </row>
    <row r="7" spans="1:4" ht="12.75">
      <c r="A7" s="1">
        <f>DATE(1971,5,1)</f>
        <v>26054</v>
      </c>
      <c r="B7">
        <v>1971</v>
      </c>
      <c r="C7">
        <v>5</v>
      </c>
      <c r="D7" s="2">
        <v>6.99</v>
      </c>
    </row>
    <row r="8" spans="1:4" ht="12.75">
      <c r="A8" s="1">
        <f>DATE(1971,6,1)</f>
        <v>26085</v>
      </c>
      <c r="B8">
        <v>1971</v>
      </c>
      <c r="C8">
        <v>6</v>
      </c>
      <c r="D8" s="2">
        <v>7</v>
      </c>
    </row>
    <row r="9" spans="1:4" ht="12.75">
      <c r="A9" s="1">
        <f>DATE(1971,7,1)</f>
        <v>26115</v>
      </c>
      <c r="B9">
        <v>1971</v>
      </c>
      <c r="C9">
        <v>7</v>
      </c>
      <c r="D9" s="2">
        <v>6.16</v>
      </c>
    </row>
    <row r="10" spans="1:4" ht="12.75">
      <c r="A10" s="1">
        <f>DATE(1971,8,1)</f>
        <v>26146</v>
      </c>
      <c r="B10">
        <v>1971</v>
      </c>
      <c r="C10">
        <v>8</v>
      </c>
      <c r="D10" s="2">
        <v>8.7</v>
      </c>
    </row>
    <row r="11" spans="1:4" ht="12.75">
      <c r="A11" s="1">
        <f>DATE(1971,9,1)</f>
        <v>26177</v>
      </c>
      <c r="B11">
        <v>1971</v>
      </c>
      <c r="C11">
        <v>9</v>
      </c>
      <c r="D11" s="2">
        <v>8.51</v>
      </c>
    </row>
    <row r="12" spans="1:4" ht="12.75">
      <c r="A12" s="1">
        <f>DATE(1971,10,1)</f>
        <v>26207</v>
      </c>
      <c r="B12">
        <v>1971</v>
      </c>
      <c r="C12">
        <v>10</v>
      </c>
      <c r="D12" s="2">
        <v>5.85</v>
      </c>
    </row>
    <row r="13" spans="1:4" ht="12.75">
      <c r="A13" s="1">
        <f>DATE(1971,11,1)</f>
        <v>26238</v>
      </c>
      <c r="B13">
        <v>1971</v>
      </c>
      <c r="C13">
        <v>11</v>
      </c>
      <c r="D13" s="2">
        <v>5.48</v>
      </c>
    </row>
    <row r="14" spans="1:4" ht="12.75">
      <c r="A14" s="1">
        <f>DATE(1971,12,1)</f>
        <v>26268</v>
      </c>
      <c r="B14">
        <v>1971</v>
      </c>
      <c r="C14">
        <v>12</v>
      </c>
      <c r="D14" s="2">
        <v>6.68</v>
      </c>
    </row>
    <row r="15" spans="1:4" ht="12.75">
      <c r="A15" s="1">
        <f>DATE(1972,1,1)</f>
        <v>26299</v>
      </c>
      <c r="B15">
        <v>1972</v>
      </c>
      <c r="C15">
        <v>1</v>
      </c>
      <c r="D15" s="2">
        <v>5.02</v>
      </c>
    </row>
    <row r="16" spans="1:4" ht="12.75">
      <c r="A16" s="1">
        <f>DATE(1972,2,1)</f>
        <v>26330</v>
      </c>
      <c r="B16">
        <v>1972</v>
      </c>
      <c r="C16">
        <v>2</v>
      </c>
      <c r="D16" s="2">
        <v>4.46</v>
      </c>
    </row>
    <row r="17" spans="1:4" ht="12.75">
      <c r="A17" s="1">
        <f>DATE(1972,3,1)</f>
        <v>26359</v>
      </c>
      <c r="B17">
        <v>1972</v>
      </c>
      <c r="C17">
        <v>3</v>
      </c>
      <c r="D17" s="2">
        <v>5.07</v>
      </c>
    </row>
    <row r="18" spans="1:4" ht="12.75">
      <c r="A18" s="1">
        <f>DATE(1972,4,1)</f>
        <v>26390</v>
      </c>
      <c r="B18">
        <v>1972</v>
      </c>
      <c r="C18">
        <v>4</v>
      </c>
      <c r="D18" s="2">
        <v>4.72</v>
      </c>
    </row>
    <row r="19" spans="1:4" ht="12.75">
      <c r="A19" s="1">
        <f>DATE(1972,5,1)</f>
        <v>26420</v>
      </c>
      <c r="B19">
        <v>1972</v>
      </c>
      <c r="C19">
        <v>5</v>
      </c>
      <c r="D19" s="2">
        <v>4.26</v>
      </c>
    </row>
    <row r="20" spans="1:4" ht="12.75">
      <c r="A20" s="1">
        <f>DATE(1972,6,1)</f>
        <v>26451</v>
      </c>
      <c r="B20">
        <v>1972</v>
      </c>
      <c r="C20">
        <v>6</v>
      </c>
      <c r="D20" s="2">
        <v>4.83</v>
      </c>
    </row>
    <row r="21" spans="1:4" ht="12.75">
      <c r="A21" s="1">
        <f>DATE(1972,7,1)</f>
        <v>26481</v>
      </c>
      <c r="B21">
        <v>1972</v>
      </c>
      <c r="C21">
        <v>7</v>
      </c>
      <c r="D21" s="2">
        <v>5.35</v>
      </c>
    </row>
    <row r="22" spans="1:4" ht="12.75">
      <c r="A22" s="1">
        <f>DATE(1972,8,1)</f>
        <v>26512</v>
      </c>
      <c r="B22">
        <v>1972</v>
      </c>
      <c r="C22">
        <v>8</v>
      </c>
      <c r="D22" s="2">
        <v>5.15</v>
      </c>
    </row>
    <row r="23" spans="1:4" ht="12.75">
      <c r="A23" s="1">
        <f>DATE(1972,9,1)</f>
        <v>26543</v>
      </c>
      <c r="B23">
        <v>1972</v>
      </c>
      <c r="C23">
        <v>9</v>
      </c>
      <c r="D23" s="2">
        <v>5.15</v>
      </c>
    </row>
    <row r="24" spans="1:4" ht="12.75">
      <c r="A24" s="1">
        <f>DATE(1972,10,1)</f>
        <v>26573</v>
      </c>
      <c r="B24">
        <v>1972</v>
      </c>
      <c r="C24">
        <v>10</v>
      </c>
      <c r="D24" s="2">
        <v>5.06</v>
      </c>
    </row>
    <row r="25" spans="1:4" ht="12.75">
      <c r="A25" s="1">
        <f>DATE(1972,11,1)</f>
        <v>26604</v>
      </c>
      <c r="B25">
        <v>1972</v>
      </c>
      <c r="C25">
        <v>11</v>
      </c>
      <c r="D25" s="2">
        <v>5</v>
      </c>
    </row>
    <row r="26" spans="1:4" ht="12.75">
      <c r="A26" s="1">
        <f>DATE(1972,12,1)</f>
        <v>26634</v>
      </c>
      <c r="B26">
        <v>1972</v>
      </c>
      <c r="C26">
        <v>12</v>
      </c>
      <c r="D26" s="2">
        <v>6.05</v>
      </c>
    </row>
    <row r="27" spans="1:4" ht="12.75">
      <c r="A27" s="1">
        <f>DATE(1973,1,1)</f>
        <v>26665</v>
      </c>
      <c r="B27">
        <v>1973</v>
      </c>
      <c r="C27">
        <v>1</v>
      </c>
      <c r="D27" s="2">
        <v>5.99</v>
      </c>
    </row>
    <row r="28" spans="1:4" ht="12.75">
      <c r="A28" s="1">
        <f>DATE(1973,2,1)</f>
        <v>26696</v>
      </c>
      <c r="B28">
        <v>1973</v>
      </c>
      <c r="C28">
        <v>2</v>
      </c>
      <c r="D28" s="2">
        <v>7.73</v>
      </c>
    </row>
    <row r="29" spans="1:4" ht="12.75">
      <c r="A29" s="1">
        <f>DATE(1973,3,1)</f>
        <v>26724</v>
      </c>
      <c r="B29">
        <v>1973</v>
      </c>
      <c r="C29">
        <v>3</v>
      </c>
      <c r="D29" s="2">
        <v>8.79</v>
      </c>
    </row>
    <row r="30" spans="1:4" ht="12.75">
      <c r="A30" s="1">
        <f>DATE(1973,4,1)</f>
        <v>26755</v>
      </c>
      <c r="B30">
        <v>1973</v>
      </c>
      <c r="C30">
        <v>4</v>
      </c>
      <c r="D30" s="2">
        <v>8</v>
      </c>
    </row>
    <row r="31" spans="1:4" ht="12.75">
      <c r="A31" s="1">
        <f>DATE(1973,5,1)</f>
        <v>26785</v>
      </c>
      <c r="B31">
        <v>1973</v>
      </c>
      <c r="C31">
        <v>5</v>
      </c>
      <c r="D31" s="2">
        <v>8.2</v>
      </c>
    </row>
    <row r="32" spans="1:4" ht="12.75">
      <c r="A32" s="1">
        <f>DATE(1973,6,1)</f>
        <v>26816</v>
      </c>
      <c r="B32">
        <v>1973</v>
      </c>
      <c r="C32">
        <v>6</v>
      </c>
      <c r="D32" s="2">
        <v>8.7</v>
      </c>
    </row>
    <row r="33" spans="1:4" ht="12.75">
      <c r="A33" s="1">
        <f>DATE(1973,7,1)</f>
        <v>26846</v>
      </c>
      <c r="B33">
        <v>1973</v>
      </c>
      <c r="C33">
        <v>7</v>
      </c>
      <c r="D33" s="2">
        <v>10.3</v>
      </c>
    </row>
    <row r="34" spans="1:4" ht="12.75">
      <c r="A34" s="1">
        <f>DATE(1973,8,1)</f>
        <v>26877</v>
      </c>
      <c r="B34">
        <v>1973</v>
      </c>
      <c r="C34">
        <v>8</v>
      </c>
      <c r="D34" s="2">
        <v>11.2</v>
      </c>
    </row>
    <row r="35" spans="1:4" ht="12.75">
      <c r="A35" s="1">
        <f>DATE(1973,9,1)</f>
        <v>26908</v>
      </c>
      <c r="B35">
        <v>1973</v>
      </c>
      <c r="C35">
        <v>9</v>
      </c>
      <c r="D35" s="2">
        <v>11.16</v>
      </c>
    </row>
    <row r="36" spans="1:4" ht="12.75">
      <c r="A36" s="1">
        <f>DATE(1973,10,1)</f>
        <v>26938</v>
      </c>
      <c r="B36">
        <v>1973</v>
      </c>
      <c r="C36">
        <v>10</v>
      </c>
      <c r="D36" s="2">
        <v>10.07</v>
      </c>
    </row>
    <row r="37" spans="1:4" ht="12.75">
      <c r="A37" s="1">
        <f>DATE(1973,11,1)</f>
        <v>26969</v>
      </c>
      <c r="B37">
        <v>1973</v>
      </c>
      <c r="C37">
        <v>11</v>
      </c>
      <c r="D37" s="2">
        <v>9.85</v>
      </c>
    </row>
    <row r="38" spans="1:4" ht="12.75">
      <c r="A38" s="1">
        <f>DATE(1973,12,1)</f>
        <v>26999</v>
      </c>
      <c r="B38">
        <v>1973</v>
      </c>
      <c r="C38">
        <v>12</v>
      </c>
      <c r="D38" s="2">
        <v>10.81</v>
      </c>
    </row>
    <row r="39" spans="1:4" ht="12.75">
      <c r="A39" s="1">
        <f>DATE(1974,1,1)</f>
        <v>27030</v>
      </c>
      <c r="B39">
        <v>1974</v>
      </c>
      <c r="C39">
        <v>1</v>
      </c>
      <c r="D39" s="2">
        <v>9.37</v>
      </c>
    </row>
    <row r="40" spans="1:4" ht="12.75">
      <c r="A40" s="1">
        <f>DATE(1974,2,1)</f>
        <v>27061</v>
      </c>
      <c r="B40">
        <v>1974</v>
      </c>
      <c r="C40">
        <v>2</v>
      </c>
      <c r="D40" s="2">
        <v>8.49</v>
      </c>
    </row>
    <row r="41" spans="1:4" ht="12.75">
      <c r="A41" s="1">
        <f>DATE(1974,3,1)</f>
        <v>27089</v>
      </c>
      <c r="B41">
        <v>1974</v>
      </c>
      <c r="C41">
        <v>3</v>
      </c>
      <c r="D41" s="2">
        <v>9.19</v>
      </c>
    </row>
    <row r="42" spans="1:4" ht="12.75">
      <c r="A42" s="1">
        <f>DATE(1974,4,1)</f>
        <v>27120</v>
      </c>
      <c r="B42">
        <v>1974</v>
      </c>
      <c r="C42">
        <v>4</v>
      </c>
      <c r="D42" s="2">
        <v>10.41</v>
      </c>
    </row>
    <row r="43" spans="1:4" ht="12.75">
      <c r="A43" s="1">
        <f>DATE(1974,5,1)</f>
        <v>27150</v>
      </c>
      <c r="B43">
        <v>1974</v>
      </c>
      <c r="C43">
        <v>5</v>
      </c>
      <c r="D43" s="2">
        <v>11.58</v>
      </c>
    </row>
    <row r="44" spans="1:4" ht="12.75">
      <c r="A44" s="1">
        <f>DATE(1974,6,1)</f>
        <v>27181</v>
      </c>
      <c r="B44">
        <v>1974</v>
      </c>
      <c r="C44">
        <v>6</v>
      </c>
      <c r="D44" s="2">
        <v>12.08</v>
      </c>
    </row>
    <row r="45" spans="1:4" ht="12.75">
      <c r="A45" s="1">
        <f>DATE(1974,7,1)</f>
        <v>27211</v>
      </c>
      <c r="B45">
        <v>1974</v>
      </c>
      <c r="C45">
        <v>7</v>
      </c>
      <c r="D45" s="2">
        <v>13.35</v>
      </c>
    </row>
    <row r="46" spans="1:4" ht="12.75">
      <c r="A46" s="1">
        <f>DATE(1974,8,1)</f>
        <v>27242</v>
      </c>
      <c r="B46">
        <v>1974</v>
      </c>
      <c r="C46">
        <v>8</v>
      </c>
      <c r="D46" s="2">
        <v>12.57</v>
      </c>
    </row>
    <row r="47" spans="1:4" ht="12.75">
      <c r="A47" s="1">
        <f>DATE(1974,9,1)</f>
        <v>27273</v>
      </c>
      <c r="B47">
        <v>1974</v>
      </c>
      <c r="C47">
        <v>9</v>
      </c>
      <c r="D47" s="2">
        <v>11.61</v>
      </c>
    </row>
    <row r="48" spans="1:4" ht="12.75">
      <c r="A48" s="1">
        <f>DATE(1974,10,1)</f>
        <v>27303</v>
      </c>
      <c r="B48">
        <v>1974</v>
      </c>
      <c r="C48">
        <v>10</v>
      </c>
      <c r="D48" s="2">
        <v>10.34</v>
      </c>
    </row>
    <row r="49" spans="1:4" ht="12.75">
      <c r="A49" s="1">
        <f>DATE(1974,11,1)</f>
        <v>27334</v>
      </c>
      <c r="B49">
        <v>1974</v>
      </c>
      <c r="C49">
        <v>11</v>
      </c>
      <c r="D49" s="2">
        <v>9.68</v>
      </c>
    </row>
    <row r="50" spans="1:4" ht="12.75">
      <c r="A50" s="1">
        <f>DATE(1974,12,1)</f>
        <v>27364</v>
      </c>
      <c r="B50">
        <v>1974</v>
      </c>
      <c r="C50">
        <v>12</v>
      </c>
      <c r="D50" s="2">
        <v>10.24</v>
      </c>
    </row>
    <row r="51" spans="1:4" ht="12.75">
      <c r="A51" s="1">
        <f>DATE(1975,1,1)</f>
        <v>27395</v>
      </c>
      <c r="B51">
        <v>1975</v>
      </c>
      <c r="C51">
        <v>1</v>
      </c>
      <c r="D51" s="2">
        <v>7.97</v>
      </c>
    </row>
    <row r="52" spans="1:4" ht="12.75">
      <c r="A52" s="1">
        <f>DATE(1975,2,1)</f>
        <v>27426</v>
      </c>
      <c r="B52">
        <v>1975</v>
      </c>
      <c r="C52">
        <v>2</v>
      </c>
      <c r="D52" s="2">
        <v>6.67</v>
      </c>
    </row>
    <row r="53" spans="1:4" ht="12.75">
      <c r="A53" s="1">
        <f>DATE(1975,3,1)</f>
        <v>27454</v>
      </c>
      <c r="B53">
        <v>1975</v>
      </c>
      <c r="C53">
        <v>3</v>
      </c>
      <c r="D53" s="2">
        <v>6.21</v>
      </c>
    </row>
    <row r="54" spans="1:4" ht="12.75">
      <c r="A54" s="1">
        <f>DATE(1975,4,1)</f>
        <v>27485</v>
      </c>
      <c r="B54">
        <v>1975</v>
      </c>
      <c r="C54">
        <v>4</v>
      </c>
      <c r="D54" s="2">
        <v>6.07</v>
      </c>
    </row>
    <row r="55" spans="1:4" ht="12.75">
      <c r="A55" s="1">
        <f>DATE(1975,5,1)</f>
        <v>27515</v>
      </c>
      <c r="B55">
        <v>1975</v>
      </c>
      <c r="C55">
        <v>5</v>
      </c>
      <c r="D55" s="2">
        <v>5.49</v>
      </c>
    </row>
    <row r="56" spans="1:4" ht="12.75">
      <c r="A56" s="1">
        <f>DATE(1975,6,1)</f>
        <v>27546</v>
      </c>
      <c r="B56">
        <v>1975</v>
      </c>
      <c r="C56">
        <v>6</v>
      </c>
      <c r="D56" s="2">
        <v>5.72</v>
      </c>
    </row>
    <row r="57" spans="1:4" ht="12.75">
      <c r="A57" s="1">
        <f>DATE(1975,7,1)</f>
        <v>27576</v>
      </c>
      <c r="B57">
        <v>1975</v>
      </c>
      <c r="C57">
        <v>7</v>
      </c>
      <c r="D57" s="2">
        <v>6.5</v>
      </c>
    </row>
    <row r="58" spans="1:4" ht="12.75">
      <c r="A58" s="1">
        <f>DATE(1975,8,1)</f>
        <v>27607</v>
      </c>
      <c r="B58">
        <v>1975</v>
      </c>
      <c r="C58">
        <v>8</v>
      </c>
      <c r="D58" s="2">
        <v>6.46</v>
      </c>
    </row>
    <row r="59" spans="1:4" ht="12.75">
      <c r="A59" s="1">
        <f>DATE(1975,9,1)</f>
        <v>27638</v>
      </c>
      <c r="B59">
        <v>1975</v>
      </c>
      <c r="C59">
        <v>9</v>
      </c>
      <c r="D59" s="2">
        <v>6.76</v>
      </c>
    </row>
    <row r="60" spans="1:4" ht="12.75">
      <c r="A60" s="1">
        <f>DATE(1975,10,1)</f>
        <v>27668</v>
      </c>
      <c r="B60">
        <v>1975</v>
      </c>
      <c r="C60">
        <v>10</v>
      </c>
      <c r="D60" s="2">
        <v>6.36</v>
      </c>
    </row>
    <row r="61" spans="1:4" ht="12.75">
      <c r="A61" s="1">
        <f>DATE(1975,11,1)</f>
        <v>27699</v>
      </c>
      <c r="B61">
        <v>1975</v>
      </c>
      <c r="C61">
        <v>11</v>
      </c>
      <c r="D61" s="2">
        <v>5.89</v>
      </c>
    </row>
    <row r="62" spans="1:4" ht="12.75">
      <c r="A62" s="1">
        <f>DATE(1975,12,1)</f>
        <v>27729</v>
      </c>
      <c r="B62">
        <v>1975</v>
      </c>
      <c r="C62">
        <v>12</v>
      </c>
      <c r="D62" s="2">
        <v>5.98</v>
      </c>
    </row>
    <row r="63" spans="1:4" ht="12.75">
      <c r="A63" s="1">
        <f>DATE(1976,1,1)</f>
        <v>27760</v>
      </c>
      <c r="B63">
        <v>1976</v>
      </c>
      <c r="C63">
        <v>1</v>
      </c>
      <c r="D63" s="2">
        <v>5.28</v>
      </c>
    </row>
    <row r="64" spans="1:4" ht="12.75">
      <c r="A64" s="1">
        <f>DATE(1976,2,1)</f>
        <v>27791</v>
      </c>
      <c r="B64">
        <v>1976</v>
      </c>
      <c r="C64">
        <v>2</v>
      </c>
      <c r="D64" s="2">
        <v>5.11</v>
      </c>
    </row>
    <row r="65" spans="1:4" ht="12.75">
      <c r="A65" s="1">
        <f>DATE(1976,3,1)</f>
        <v>27820</v>
      </c>
      <c r="B65">
        <v>1976</v>
      </c>
      <c r="C65">
        <v>3</v>
      </c>
      <c r="D65" s="2">
        <v>5.2</v>
      </c>
    </row>
    <row r="66" spans="1:4" ht="12.75">
      <c r="A66" s="1">
        <f>DATE(1976,4,1)</f>
        <v>27851</v>
      </c>
      <c r="B66">
        <v>1976</v>
      </c>
      <c r="C66">
        <v>4</v>
      </c>
      <c r="D66" s="2">
        <v>5.13</v>
      </c>
    </row>
    <row r="67" spans="1:4" ht="12.75">
      <c r="A67" s="1">
        <f>DATE(1976,5,1)</f>
        <v>27881</v>
      </c>
      <c r="B67">
        <v>1976</v>
      </c>
      <c r="C67">
        <v>5</v>
      </c>
      <c r="D67" s="2">
        <v>5.5</v>
      </c>
    </row>
    <row r="68" spans="1:4" ht="12.75">
      <c r="A68" s="1">
        <f>DATE(1976,6,1)</f>
        <v>27912</v>
      </c>
      <c r="B68">
        <v>1976</v>
      </c>
      <c r="C68">
        <v>6</v>
      </c>
      <c r="D68" s="2">
        <v>5.72</v>
      </c>
    </row>
    <row r="69" spans="1:4" ht="12.75">
      <c r="A69" s="1">
        <f>DATE(1976,7,1)</f>
        <v>27942</v>
      </c>
      <c r="B69">
        <v>1976</v>
      </c>
      <c r="C69">
        <v>7</v>
      </c>
      <c r="D69" s="2">
        <v>5.52</v>
      </c>
    </row>
    <row r="70" spans="1:4" ht="12.75">
      <c r="A70" s="1">
        <f>DATE(1976,8,1)</f>
        <v>27973</v>
      </c>
      <c r="B70">
        <v>1976</v>
      </c>
      <c r="C70">
        <v>8</v>
      </c>
      <c r="D70" s="2">
        <v>5.35</v>
      </c>
    </row>
    <row r="71" spans="1:4" ht="12.75">
      <c r="A71" s="1">
        <f>DATE(1976,9,1)</f>
        <v>28004</v>
      </c>
      <c r="B71">
        <v>1976</v>
      </c>
      <c r="C71">
        <v>9</v>
      </c>
      <c r="D71" s="2">
        <v>5.37</v>
      </c>
    </row>
    <row r="72" spans="1:4" ht="12.75">
      <c r="A72" s="1">
        <f>DATE(1976,10,1)</f>
        <v>28034</v>
      </c>
      <c r="B72">
        <v>1976</v>
      </c>
      <c r="C72">
        <v>10</v>
      </c>
      <c r="D72" s="2">
        <v>5.15</v>
      </c>
    </row>
    <row r="73" spans="1:4" ht="12.75">
      <c r="A73" s="1">
        <f>DATE(1976,11,1)</f>
        <v>28065</v>
      </c>
      <c r="B73">
        <v>1976</v>
      </c>
      <c r="C73">
        <v>11</v>
      </c>
      <c r="D73" s="2">
        <v>4.93</v>
      </c>
    </row>
    <row r="74" spans="1:4" ht="12.75">
      <c r="A74" s="1">
        <f>DATE(1976,12,1)</f>
        <v>28095</v>
      </c>
      <c r="B74">
        <v>1976</v>
      </c>
      <c r="C74">
        <v>12</v>
      </c>
      <c r="D74" s="2">
        <v>4.85</v>
      </c>
    </row>
    <row r="75" spans="1:4" ht="12.75">
      <c r="A75" s="1">
        <f>DATE(1977,1,1)</f>
        <v>28126</v>
      </c>
      <c r="B75">
        <v>1977</v>
      </c>
      <c r="C75">
        <v>1</v>
      </c>
      <c r="D75" s="2">
        <v>4.87</v>
      </c>
    </row>
    <row r="76" spans="1:4" ht="12.75">
      <c r="A76" s="1">
        <f>DATE(1977,2,1)</f>
        <v>28157</v>
      </c>
      <c r="B76">
        <v>1977</v>
      </c>
      <c r="C76">
        <v>2</v>
      </c>
      <c r="D76" s="2">
        <v>4.78</v>
      </c>
    </row>
    <row r="77" spans="1:4" ht="12.75">
      <c r="A77" s="1">
        <f>DATE(1977,3,1)</f>
        <v>28185</v>
      </c>
      <c r="B77">
        <v>1977</v>
      </c>
      <c r="C77">
        <v>3</v>
      </c>
      <c r="D77" s="2">
        <v>4.86</v>
      </c>
    </row>
    <row r="78" spans="1:4" ht="12.75">
      <c r="A78" s="1">
        <f>DATE(1977,4,1)</f>
        <v>28216</v>
      </c>
      <c r="B78">
        <v>1977</v>
      </c>
      <c r="C78">
        <v>4</v>
      </c>
      <c r="D78" s="2">
        <v>4.97</v>
      </c>
    </row>
    <row r="79" spans="1:4" ht="12.75">
      <c r="A79" s="1">
        <f>DATE(1977,5,1)</f>
        <v>28246</v>
      </c>
      <c r="B79">
        <v>1977</v>
      </c>
      <c r="C79">
        <v>5</v>
      </c>
      <c r="D79" s="2">
        <v>5.47</v>
      </c>
    </row>
    <row r="80" spans="1:4" ht="12.75">
      <c r="A80" s="1">
        <f>DATE(1977,6,1)</f>
        <v>28277</v>
      </c>
      <c r="B80">
        <v>1977</v>
      </c>
      <c r="C80">
        <v>6</v>
      </c>
      <c r="D80" s="2">
        <v>5.52</v>
      </c>
    </row>
    <row r="81" spans="1:4" ht="12.75">
      <c r="A81" s="1">
        <f>DATE(1977,7,1)</f>
        <v>28307</v>
      </c>
      <c r="B81">
        <v>1977</v>
      </c>
      <c r="C81">
        <v>7</v>
      </c>
      <c r="D81" s="2">
        <v>5.57</v>
      </c>
    </row>
    <row r="82" spans="1:4" ht="12.75">
      <c r="A82" s="1">
        <f>DATE(1977,8,1)</f>
        <v>28338</v>
      </c>
      <c r="B82">
        <v>1977</v>
      </c>
      <c r="C82">
        <v>8</v>
      </c>
      <c r="D82" s="2">
        <v>6.01</v>
      </c>
    </row>
    <row r="83" spans="1:4" ht="12.75">
      <c r="A83" s="1">
        <f>DATE(1977,9,1)</f>
        <v>28369</v>
      </c>
      <c r="B83">
        <v>1977</v>
      </c>
      <c r="C83">
        <v>9</v>
      </c>
      <c r="D83" s="2">
        <v>6.38</v>
      </c>
    </row>
    <row r="84" spans="1:4" ht="12.75">
      <c r="A84" s="1">
        <f>DATE(1977,10,1)</f>
        <v>28399</v>
      </c>
      <c r="B84">
        <v>1977</v>
      </c>
      <c r="C84">
        <v>10</v>
      </c>
      <c r="D84" s="2">
        <v>6.72</v>
      </c>
    </row>
    <row r="85" spans="1:4" ht="12.75">
      <c r="A85" s="1">
        <f>DATE(1977,11,1)</f>
        <v>28430</v>
      </c>
      <c r="B85">
        <v>1977</v>
      </c>
      <c r="C85">
        <v>11</v>
      </c>
      <c r="D85" s="2">
        <v>6.71</v>
      </c>
    </row>
    <row r="86" spans="1:4" ht="12.75">
      <c r="A86" s="1">
        <f>DATE(1977,12,1)</f>
        <v>28460</v>
      </c>
      <c r="B86">
        <v>1977</v>
      </c>
      <c r="C86">
        <v>12</v>
      </c>
      <c r="D86" s="2">
        <v>6.99</v>
      </c>
    </row>
    <row r="87" spans="1:4" ht="12.75">
      <c r="A87" s="1">
        <f>DATE(1978,1,1)</f>
        <v>28491</v>
      </c>
      <c r="B87">
        <v>1978</v>
      </c>
      <c r="C87">
        <v>1</v>
      </c>
      <c r="D87" s="2">
        <v>7.05</v>
      </c>
    </row>
    <row r="88" spans="1:4" ht="12.75">
      <c r="A88" s="1">
        <f>DATE(1978,2,1)</f>
        <v>28522</v>
      </c>
      <c r="B88">
        <v>1978</v>
      </c>
      <c r="C88">
        <v>2</v>
      </c>
      <c r="D88" s="2">
        <v>6.94</v>
      </c>
    </row>
    <row r="89" spans="1:4" ht="12.75">
      <c r="A89" s="1">
        <f>DATE(1978,3,1)</f>
        <v>28550</v>
      </c>
      <c r="B89">
        <v>1978</v>
      </c>
      <c r="C89">
        <v>3</v>
      </c>
      <c r="D89" s="2">
        <v>7.03</v>
      </c>
    </row>
    <row r="90" spans="1:4" ht="12.75">
      <c r="A90" s="1">
        <f>DATE(1978,4,1)</f>
        <v>28581</v>
      </c>
      <c r="B90">
        <v>1978</v>
      </c>
      <c r="C90">
        <v>4</v>
      </c>
      <c r="D90" s="2">
        <v>7.14</v>
      </c>
    </row>
    <row r="91" spans="1:4" ht="12.75">
      <c r="A91" s="1">
        <f>DATE(1978,5,1)</f>
        <v>28611</v>
      </c>
      <c r="B91">
        <v>1978</v>
      </c>
      <c r="C91">
        <v>5</v>
      </c>
      <c r="D91" s="2">
        <v>7.57</v>
      </c>
    </row>
    <row r="92" spans="1:4" ht="12.75">
      <c r="A92" s="1">
        <f>DATE(1978,6,1)</f>
        <v>28642</v>
      </c>
      <c r="B92">
        <v>1978</v>
      </c>
      <c r="C92">
        <v>6</v>
      </c>
      <c r="D92" s="2">
        <v>7.92</v>
      </c>
    </row>
    <row r="93" spans="1:4" ht="12.75">
      <c r="A93" s="1">
        <f>DATE(1978,7,1)</f>
        <v>28672</v>
      </c>
      <c r="B93">
        <v>1978</v>
      </c>
      <c r="C93">
        <v>7</v>
      </c>
      <c r="D93" s="2">
        <v>8.14</v>
      </c>
    </row>
    <row r="94" spans="1:4" ht="12.75">
      <c r="A94" s="1">
        <f>DATE(1978,8,1)</f>
        <v>28703</v>
      </c>
      <c r="B94">
        <v>1978</v>
      </c>
      <c r="C94">
        <v>8</v>
      </c>
      <c r="D94" s="2">
        <v>8.2</v>
      </c>
    </row>
    <row r="95" spans="1:4" ht="12.75">
      <c r="A95" s="1">
        <f>DATE(1978,9,1)</f>
        <v>28734</v>
      </c>
      <c r="B95">
        <v>1978</v>
      </c>
      <c r="C95">
        <v>9</v>
      </c>
      <c r="D95" s="2">
        <v>8.82</v>
      </c>
    </row>
    <row r="96" spans="1:4" ht="12.75">
      <c r="A96" s="1">
        <f>DATE(1978,10,1)</f>
        <v>28764</v>
      </c>
      <c r="B96">
        <v>1978</v>
      </c>
      <c r="C96">
        <v>10</v>
      </c>
      <c r="D96" s="2">
        <v>9.4</v>
      </c>
    </row>
    <row r="97" spans="1:4" ht="12.75">
      <c r="A97" s="1">
        <f>DATE(1978,11,1)</f>
        <v>28795</v>
      </c>
      <c r="B97">
        <v>1978</v>
      </c>
      <c r="C97">
        <v>11</v>
      </c>
      <c r="D97" s="2">
        <v>10.49</v>
      </c>
    </row>
    <row r="98" spans="1:4" ht="12.75">
      <c r="A98" s="1">
        <f>DATE(1978,12,1)</f>
        <v>28825</v>
      </c>
      <c r="B98">
        <v>1978</v>
      </c>
      <c r="C98">
        <v>12</v>
      </c>
      <c r="D98" s="2">
        <v>11</v>
      </c>
    </row>
    <row r="99" spans="1:4" ht="12.75">
      <c r="A99" s="1">
        <f>DATE(1979,1,1)</f>
        <v>28856</v>
      </c>
      <c r="B99">
        <v>1979</v>
      </c>
      <c r="C99">
        <v>1</v>
      </c>
      <c r="D99" s="2">
        <v>10.59</v>
      </c>
    </row>
    <row r="100" spans="1:4" ht="12.75">
      <c r="A100" s="1">
        <f>DATE(1979,2,1)</f>
        <v>28887</v>
      </c>
      <c r="B100">
        <v>1979</v>
      </c>
      <c r="C100">
        <v>2</v>
      </c>
      <c r="D100" s="2">
        <v>10.44</v>
      </c>
    </row>
    <row r="101" spans="1:4" ht="12.75">
      <c r="A101" s="1">
        <f>DATE(1979,3,1)</f>
        <v>28915</v>
      </c>
      <c r="B101">
        <v>1979</v>
      </c>
      <c r="C101">
        <v>3</v>
      </c>
      <c r="D101" s="2">
        <v>10.39</v>
      </c>
    </row>
    <row r="102" spans="1:4" ht="12.75">
      <c r="A102" s="1">
        <f>DATE(1979,4,1)</f>
        <v>28946</v>
      </c>
      <c r="B102">
        <v>1979</v>
      </c>
      <c r="C102">
        <v>4</v>
      </c>
      <c r="D102" s="2">
        <v>10.48</v>
      </c>
    </row>
    <row r="103" spans="1:4" ht="12.75">
      <c r="A103" s="1">
        <f>DATE(1979,5,1)</f>
        <v>28976</v>
      </c>
      <c r="B103">
        <v>1979</v>
      </c>
      <c r="C103">
        <v>5</v>
      </c>
      <c r="D103" s="2">
        <v>10.47</v>
      </c>
    </row>
    <row r="104" spans="1:4" ht="12.75">
      <c r="A104" s="1">
        <f>DATE(1979,6,1)</f>
        <v>29007</v>
      </c>
      <c r="B104">
        <v>1979</v>
      </c>
      <c r="C104">
        <v>6</v>
      </c>
      <c r="D104" s="2">
        <v>10.45</v>
      </c>
    </row>
    <row r="105" spans="1:4" ht="12.75">
      <c r="A105" s="1">
        <f>DATE(1979,7,1)</f>
        <v>29037</v>
      </c>
      <c r="B105">
        <v>1979</v>
      </c>
      <c r="C105">
        <v>7</v>
      </c>
      <c r="D105" s="2">
        <v>10.75</v>
      </c>
    </row>
    <row r="106" spans="1:4" ht="12.75">
      <c r="A106" s="1">
        <f>DATE(1979,8,1)</f>
        <v>29068</v>
      </c>
      <c r="B106">
        <v>1979</v>
      </c>
      <c r="C106">
        <v>8</v>
      </c>
      <c r="D106" s="2">
        <v>11.35</v>
      </c>
    </row>
    <row r="107" spans="1:4" ht="12.75">
      <c r="A107" s="1">
        <f>DATE(1979,9,1)</f>
        <v>29099</v>
      </c>
      <c r="B107">
        <v>1979</v>
      </c>
      <c r="C107">
        <v>9</v>
      </c>
      <c r="D107" s="2">
        <v>12.13</v>
      </c>
    </row>
    <row r="108" spans="1:4" ht="12.75">
      <c r="A108" s="1">
        <f>DATE(1979,10,1)</f>
        <v>29129</v>
      </c>
      <c r="B108">
        <v>1979</v>
      </c>
      <c r="C108">
        <v>10</v>
      </c>
      <c r="D108" s="2">
        <v>14.27</v>
      </c>
    </row>
    <row r="109" spans="1:4" ht="12.75">
      <c r="A109" s="1">
        <f>DATE(1979,11,1)</f>
        <v>29160</v>
      </c>
      <c r="B109">
        <v>1979</v>
      </c>
      <c r="C109">
        <v>11</v>
      </c>
      <c r="D109" s="2">
        <v>14.32</v>
      </c>
    </row>
    <row r="110" spans="1:4" ht="12.75">
      <c r="A110" s="1">
        <f>DATE(1979,12,1)</f>
        <v>29190</v>
      </c>
      <c r="B110">
        <v>1979</v>
      </c>
      <c r="C110">
        <v>12</v>
      </c>
      <c r="D110" s="2">
        <v>14.34</v>
      </c>
    </row>
    <row r="111" spans="1:4" ht="12.75">
      <c r="A111" s="1">
        <f>DATE(1980,1,1)</f>
        <v>29221</v>
      </c>
      <c r="B111">
        <v>1980</v>
      </c>
      <c r="C111">
        <v>1</v>
      </c>
      <c r="D111" s="2">
        <v>14.25</v>
      </c>
    </row>
    <row r="112" spans="1:4" ht="12.75">
      <c r="A112" s="1">
        <f>DATE(1980,2,1)</f>
        <v>29252</v>
      </c>
      <c r="B112">
        <v>1980</v>
      </c>
      <c r="C112">
        <v>2</v>
      </c>
      <c r="D112" s="2">
        <v>14.82</v>
      </c>
    </row>
    <row r="113" spans="1:4" ht="12.75">
      <c r="A113" s="1">
        <f>DATE(1980,3,1)</f>
        <v>29281</v>
      </c>
      <c r="B113">
        <v>1980</v>
      </c>
      <c r="C113">
        <v>3</v>
      </c>
      <c r="D113" s="2">
        <v>17.98</v>
      </c>
    </row>
    <row r="114" spans="1:4" ht="12.75">
      <c r="A114" s="1">
        <f>DATE(1980,4,1)</f>
        <v>29312</v>
      </c>
      <c r="B114">
        <v>1980</v>
      </c>
      <c r="C114">
        <v>4</v>
      </c>
      <c r="D114" s="2">
        <v>17.74</v>
      </c>
    </row>
    <row r="115" spans="1:4" ht="12.75">
      <c r="A115" s="1">
        <f>DATE(1980,5,1)</f>
        <v>29342</v>
      </c>
      <c r="B115">
        <v>1980</v>
      </c>
      <c r="C115">
        <v>5</v>
      </c>
      <c r="D115" s="2">
        <v>10.7</v>
      </c>
    </row>
    <row r="116" spans="1:4" ht="12.75">
      <c r="A116" s="1">
        <f>DATE(1980,6,1)</f>
        <v>29373</v>
      </c>
      <c r="B116">
        <v>1980</v>
      </c>
      <c r="C116">
        <v>6</v>
      </c>
      <c r="D116" s="2">
        <v>9.28</v>
      </c>
    </row>
    <row r="117" spans="1:4" ht="12.75">
      <c r="A117" s="1">
        <f>DATE(1980,7,1)</f>
        <v>29403</v>
      </c>
      <c r="B117">
        <v>1980</v>
      </c>
      <c r="C117">
        <v>7</v>
      </c>
      <c r="D117" s="2">
        <v>9.12</v>
      </c>
    </row>
    <row r="118" spans="1:4" ht="12.75">
      <c r="A118" s="1">
        <f>DATE(1980,8,1)</f>
        <v>29434</v>
      </c>
      <c r="B118">
        <v>1980</v>
      </c>
      <c r="C118">
        <v>8</v>
      </c>
      <c r="D118" s="2">
        <v>10.07</v>
      </c>
    </row>
    <row r="119" spans="1:4" ht="12.75">
      <c r="A119" s="1">
        <f>DATE(1980,9,1)</f>
        <v>29465</v>
      </c>
      <c r="B119">
        <v>1980</v>
      </c>
      <c r="C119">
        <v>9</v>
      </c>
      <c r="D119" s="2">
        <v>11.36</v>
      </c>
    </row>
    <row r="120" spans="1:4" ht="12.75">
      <c r="A120" s="1">
        <f>DATE(1980,10,1)</f>
        <v>29495</v>
      </c>
      <c r="B120">
        <v>1980</v>
      </c>
      <c r="C120">
        <v>10</v>
      </c>
      <c r="D120" s="2">
        <v>13.44</v>
      </c>
    </row>
    <row r="121" spans="1:4" ht="12.75">
      <c r="A121" s="1">
        <f>DATE(1980,11,1)</f>
        <v>29526</v>
      </c>
      <c r="B121">
        <v>1980</v>
      </c>
      <c r="C121">
        <v>11</v>
      </c>
      <c r="D121" s="2">
        <v>16.24</v>
      </c>
    </row>
    <row r="122" spans="1:4" ht="12.75">
      <c r="A122" s="1">
        <f>DATE(1980,12,1)</f>
        <v>29556</v>
      </c>
      <c r="B122">
        <v>1980</v>
      </c>
      <c r="C122">
        <v>12</v>
      </c>
      <c r="D122" s="2">
        <v>20.77</v>
      </c>
    </row>
    <row r="123" spans="1:4" ht="12.75">
      <c r="A123" s="1">
        <f>DATE(1981,1,1)</f>
        <v>29587</v>
      </c>
      <c r="B123">
        <v>1981</v>
      </c>
      <c r="C123">
        <v>1</v>
      </c>
      <c r="D123" s="2">
        <v>19.34</v>
      </c>
    </row>
    <row r="124" spans="1:4" ht="12.75">
      <c r="A124" s="1">
        <f>DATE(1981,2,1)</f>
        <v>29618</v>
      </c>
      <c r="B124">
        <v>1981</v>
      </c>
      <c r="C124">
        <v>2</v>
      </c>
      <c r="D124" s="2">
        <v>17.02</v>
      </c>
    </row>
    <row r="125" spans="1:4" ht="12.75">
      <c r="A125" s="1">
        <f>DATE(1981,3,1)</f>
        <v>29646</v>
      </c>
      <c r="B125">
        <v>1981</v>
      </c>
      <c r="C125">
        <v>3</v>
      </c>
      <c r="D125" s="2">
        <v>15.03</v>
      </c>
    </row>
    <row r="126" spans="1:4" ht="12.75">
      <c r="A126" s="1">
        <f>DATE(1981,4,1)</f>
        <v>29677</v>
      </c>
      <c r="B126">
        <v>1981</v>
      </c>
      <c r="C126">
        <v>4</v>
      </c>
      <c r="D126" s="2">
        <v>15.94</v>
      </c>
    </row>
    <row r="127" spans="1:4" ht="12.75">
      <c r="A127" s="1">
        <f>DATE(1981,5,1)</f>
        <v>29707</v>
      </c>
      <c r="B127">
        <v>1981</v>
      </c>
      <c r="C127">
        <v>5</v>
      </c>
      <c r="D127" s="2">
        <v>18.97</v>
      </c>
    </row>
    <row r="128" spans="1:4" ht="12.75">
      <c r="A128" s="1">
        <f>DATE(1981,6,1)</f>
        <v>29738</v>
      </c>
      <c r="B128">
        <v>1981</v>
      </c>
      <c r="C128">
        <v>6</v>
      </c>
      <c r="D128" s="2">
        <v>18.42</v>
      </c>
    </row>
    <row r="129" spans="1:4" ht="12.75">
      <c r="A129" s="1">
        <f>DATE(1981,7,1)</f>
        <v>29768</v>
      </c>
      <c r="B129">
        <v>1981</v>
      </c>
      <c r="C129">
        <v>7</v>
      </c>
      <c r="D129" s="2">
        <v>18.98</v>
      </c>
    </row>
    <row r="130" spans="1:4" ht="12.75">
      <c r="A130" s="1">
        <f>DATE(1981,8,1)</f>
        <v>29799</v>
      </c>
      <c r="B130">
        <v>1981</v>
      </c>
      <c r="C130">
        <v>8</v>
      </c>
      <c r="D130" s="2">
        <v>18.63</v>
      </c>
    </row>
    <row r="131" spans="1:4" ht="12.75">
      <c r="A131" s="1">
        <f>DATE(1981,9,1)</f>
        <v>29830</v>
      </c>
      <c r="B131">
        <v>1981</v>
      </c>
      <c r="C131">
        <v>9</v>
      </c>
      <c r="D131" s="2">
        <v>16.86</v>
      </c>
    </row>
    <row r="132" spans="1:4" ht="12.75">
      <c r="A132" s="1">
        <f>DATE(1981,10,1)</f>
        <v>29860</v>
      </c>
      <c r="B132">
        <v>1981</v>
      </c>
      <c r="C132">
        <v>10</v>
      </c>
      <c r="D132" s="2">
        <v>15.53</v>
      </c>
    </row>
    <row r="133" spans="1:4" ht="12.75">
      <c r="A133" s="1">
        <f>DATE(1981,11,1)</f>
        <v>29891</v>
      </c>
      <c r="B133">
        <v>1981</v>
      </c>
      <c r="C133">
        <v>11</v>
      </c>
      <c r="D133" s="2">
        <v>13.06</v>
      </c>
    </row>
    <row r="134" spans="1:4" ht="12.75">
      <c r="A134" s="1">
        <f>DATE(1981,12,1)</f>
        <v>29921</v>
      </c>
      <c r="B134">
        <v>1981</v>
      </c>
      <c r="C134">
        <v>12</v>
      </c>
      <c r="D134" s="2">
        <v>12.9</v>
      </c>
    </row>
    <row r="135" spans="1:4" ht="12.75">
      <c r="A135" s="1">
        <f>DATE(1982,1,1)</f>
        <v>29952</v>
      </c>
      <c r="B135">
        <v>1982</v>
      </c>
      <c r="C135">
        <v>1</v>
      </c>
      <c r="D135" s="2">
        <v>13.68</v>
      </c>
    </row>
    <row r="136" spans="1:4" ht="12.75">
      <c r="A136" s="1">
        <f>DATE(1982,2,1)</f>
        <v>29983</v>
      </c>
      <c r="B136">
        <v>1982</v>
      </c>
      <c r="C136">
        <v>2</v>
      </c>
      <c r="D136" s="2">
        <v>15.52</v>
      </c>
    </row>
    <row r="137" spans="1:4" ht="12.75">
      <c r="A137" s="1">
        <f>DATE(1982,3,1)</f>
        <v>30011</v>
      </c>
      <c r="B137">
        <v>1982</v>
      </c>
      <c r="C137">
        <v>3</v>
      </c>
      <c r="D137" s="2">
        <v>14.8</v>
      </c>
    </row>
    <row r="138" spans="1:4" ht="12.75">
      <c r="A138" s="1">
        <f>DATE(1982,4,1)</f>
        <v>30042</v>
      </c>
      <c r="B138">
        <v>1982</v>
      </c>
      <c r="C138">
        <v>4</v>
      </c>
      <c r="D138" s="2">
        <v>15.15</v>
      </c>
    </row>
    <row r="139" spans="1:4" ht="12.75">
      <c r="A139" s="1">
        <f>DATE(1982,5,1)</f>
        <v>30072</v>
      </c>
      <c r="B139">
        <v>1982</v>
      </c>
      <c r="C139">
        <v>5</v>
      </c>
      <c r="D139" s="2">
        <v>14.73</v>
      </c>
    </row>
    <row r="140" spans="1:4" ht="12.75">
      <c r="A140" s="1">
        <f>DATE(1982,6,1)</f>
        <v>30103</v>
      </c>
      <c r="B140">
        <v>1982</v>
      </c>
      <c r="C140">
        <v>6</v>
      </c>
      <c r="D140" s="2">
        <v>14.97</v>
      </c>
    </row>
    <row r="141" spans="1:4" ht="12.75">
      <c r="A141" s="1">
        <f>DATE(1982,7,1)</f>
        <v>30133</v>
      </c>
      <c r="B141">
        <v>1982</v>
      </c>
      <c r="C141">
        <v>7</v>
      </c>
      <c r="D141" s="2">
        <v>13.67</v>
      </c>
    </row>
    <row r="142" spans="1:4" ht="12.75">
      <c r="A142" s="1">
        <f>DATE(1982,8,1)</f>
        <v>30164</v>
      </c>
      <c r="B142">
        <v>1982</v>
      </c>
      <c r="C142">
        <v>8</v>
      </c>
      <c r="D142" s="2">
        <v>10.77</v>
      </c>
    </row>
    <row r="143" spans="1:4" ht="12.75">
      <c r="A143" s="1">
        <f>DATE(1982,9,1)</f>
        <v>30195</v>
      </c>
      <c r="B143">
        <v>1982</v>
      </c>
      <c r="C143">
        <v>9</v>
      </c>
      <c r="D143" s="2">
        <v>11.18</v>
      </c>
    </row>
    <row r="144" spans="1:4" ht="12.75">
      <c r="A144" s="1">
        <f>DATE(1982,10,1)</f>
        <v>30225</v>
      </c>
      <c r="B144">
        <v>1982</v>
      </c>
      <c r="C144">
        <v>10</v>
      </c>
      <c r="D144" s="2">
        <v>10.11</v>
      </c>
    </row>
    <row r="145" spans="1:4" ht="12.75">
      <c r="A145" s="1">
        <f>DATE(1982,11,1)</f>
        <v>30256</v>
      </c>
      <c r="B145">
        <v>1982</v>
      </c>
      <c r="C145">
        <v>11</v>
      </c>
      <c r="D145" s="2">
        <v>9.47</v>
      </c>
    </row>
    <row r="146" spans="1:4" ht="12.75">
      <c r="A146" s="1">
        <f>DATE(1982,12,1)</f>
        <v>30286</v>
      </c>
      <c r="B146">
        <v>1982</v>
      </c>
      <c r="C146">
        <v>12</v>
      </c>
      <c r="D146" s="2">
        <v>9.29</v>
      </c>
    </row>
    <row r="147" spans="1:4" ht="12.75">
      <c r="A147" s="1">
        <f>DATE(1983,1,1)</f>
        <v>30317</v>
      </c>
      <c r="B147">
        <v>1983</v>
      </c>
      <c r="C147">
        <v>1</v>
      </c>
      <c r="D147" s="2">
        <v>8.89</v>
      </c>
    </row>
    <row r="148" spans="1:4" ht="12.75">
      <c r="A148" s="1">
        <f>DATE(1983,2,1)</f>
        <v>30348</v>
      </c>
      <c r="B148">
        <v>1983</v>
      </c>
      <c r="C148">
        <v>2</v>
      </c>
      <c r="D148" s="2">
        <v>8.89</v>
      </c>
    </row>
    <row r="149" spans="1:4" ht="12.75">
      <c r="A149" s="1">
        <f>DATE(1983,3,1)</f>
        <v>30376</v>
      </c>
      <c r="B149">
        <v>1983</v>
      </c>
      <c r="C149">
        <v>3</v>
      </c>
      <c r="D149" s="2">
        <v>9.17</v>
      </c>
    </row>
    <row r="150" spans="1:4" ht="12.75">
      <c r="A150" s="1">
        <f>DATE(1983,4,1)</f>
        <v>30407</v>
      </c>
      <c r="B150">
        <v>1983</v>
      </c>
      <c r="C150">
        <v>4</v>
      </c>
      <c r="D150" s="2">
        <v>9.1</v>
      </c>
    </row>
    <row r="151" spans="1:4" ht="12.75">
      <c r="A151" s="1">
        <f>DATE(1983,5,1)</f>
        <v>30437</v>
      </c>
      <c r="B151">
        <v>1983</v>
      </c>
      <c r="C151">
        <v>5</v>
      </c>
      <c r="D151" s="2">
        <v>8.86</v>
      </c>
    </row>
    <row r="152" spans="1:4" ht="12.75">
      <c r="A152" s="1">
        <f>DATE(1983,6,1)</f>
        <v>30468</v>
      </c>
      <c r="B152">
        <v>1983</v>
      </c>
      <c r="C152">
        <v>6</v>
      </c>
      <c r="D152" s="2">
        <v>9.47</v>
      </c>
    </row>
    <row r="153" spans="1:4" ht="12.75">
      <c r="A153" s="1">
        <f>DATE(1983,7,1)</f>
        <v>30498</v>
      </c>
      <c r="B153">
        <v>1983</v>
      </c>
      <c r="C153">
        <v>7</v>
      </c>
      <c r="D153" s="2">
        <v>9.66</v>
      </c>
    </row>
    <row r="154" spans="1:4" ht="12.75">
      <c r="A154" s="1">
        <f>DATE(1983,8,1)</f>
        <v>30529</v>
      </c>
      <c r="B154">
        <v>1983</v>
      </c>
      <c r="C154">
        <v>8</v>
      </c>
      <c r="D154" s="2">
        <v>9.83</v>
      </c>
    </row>
    <row r="155" spans="1:4" ht="12.75">
      <c r="A155" s="1">
        <f>DATE(1983,9,1)</f>
        <v>30560</v>
      </c>
      <c r="B155">
        <v>1983</v>
      </c>
      <c r="C155">
        <v>9</v>
      </c>
      <c r="D155" s="2">
        <v>9.65</v>
      </c>
    </row>
    <row r="156" spans="1:4" ht="12.75">
      <c r="A156" s="1">
        <f>DATE(1983,10,1)</f>
        <v>30590</v>
      </c>
      <c r="B156">
        <v>1983</v>
      </c>
      <c r="C156">
        <v>10</v>
      </c>
      <c r="D156" s="2">
        <v>9.42</v>
      </c>
    </row>
    <row r="157" spans="1:4" ht="12.75">
      <c r="A157" s="1">
        <f>DATE(1983,11,1)</f>
        <v>30621</v>
      </c>
      <c r="B157">
        <v>1983</v>
      </c>
      <c r="C157">
        <v>11</v>
      </c>
      <c r="D157" s="2">
        <v>9.49</v>
      </c>
    </row>
    <row r="158" spans="1:4" ht="12.75">
      <c r="A158" s="1">
        <f>DATE(1983,12,1)</f>
        <v>30651</v>
      </c>
      <c r="B158">
        <v>1983</v>
      </c>
      <c r="C158">
        <v>12</v>
      </c>
      <c r="D158" s="2">
        <v>10.02</v>
      </c>
    </row>
    <row r="159" spans="1:4" ht="12.75">
      <c r="A159" s="1">
        <f>DATE(1984,1,1)</f>
        <v>30682</v>
      </c>
      <c r="B159">
        <v>1984</v>
      </c>
      <c r="C159">
        <v>1</v>
      </c>
      <c r="D159" s="2">
        <v>9.57</v>
      </c>
    </row>
    <row r="160" spans="1:4" ht="12.75">
      <c r="A160" s="1">
        <f>DATE(1984,2,1)</f>
        <v>30713</v>
      </c>
      <c r="B160">
        <v>1984</v>
      </c>
      <c r="C160">
        <v>2</v>
      </c>
      <c r="D160" s="2">
        <v>9.71</v>
      </c>
    </row>
    <row r="161" spans="1:4" ht="12.75">
      <c r="A161" s="1">
        <f>DATE(1984,3,1)</f>
        <v>30742</v>
      </c>
      <c r="B161">
        <v>1984</v>
      </c>
      <c r="C161">
        <v>3</v>
      </c>
      <c r="D161" s="2">
        <v>10.15</v>
      </c>
    </row>
    <row r="162" spans="1:4" ht="12.75">
      <c r="A162" s="1">
        <f>DATE(1984,4,1)</f>
        <v>30773</v>
      </c>
      <c r="B162">
        <v>1984</v>
      </c>
      <c r="C162">
        <v>4</v>
      </c>
      <c r="D162" s="2">
        <v>10.57</v>
      </c>
    </row>
    <row r="163" spans="1:4" ht="12.75">
      <c r="A163" s="1">
        <f>DATE(1984,5,1)</f>
        <v>30803</v>
      </c>
      <c r="B163">
        <v>1984</v>
      </c>
      <c r="C163">
        <v>5</v>
      </c>
      <c r="D163" s="2">
        <v>10.87</v>
      </c>
    </row>
    <row r="164" spans="1:4" ht="12.75">
      <c r="A164" s="1">
        <f>DATE(1984,6,1)</f>
        <v>30834</v>
      </c>
      <c r="B164">
        <v>1984</v>
      </c>
      <c r="C164">
        <v>6</v>
      </c>
      <c r="D164" s="2">
        <v>11.34</v>
      </c>
    </row>
    <row r="165" spans="1:4" ht="12.75">
      <c r="A165" s="1">
        <f>DATE(1984,7,1)</f>
        <v>30864</v>
      </c>
      <c r="B165">
        <v>1984</v>
      </c>
      <c r="C165">
        <v>7</v>
      </c>
      <c r="D165" s="2">
        <v>11.57</v>
      </c>
    </row>
    <row r="166" spans="1:4" ht="12.75">
      <c r="A166" s="1">
        <f>DATE(1984,8,1)</f>
        <v>30895</v>
      </c>
      <c r="B166">
        <v>1984</v>
      </c>
      <c r="C166">
        <v>8</v>
      </c>
      <c r="D166" s="2">
        <v>11.61</v>
      </c>
    </row>
    <row r="167" spans="1:4" ht="12.75">
      <c r="A167" s="1">
        <f>DATE(1984,9,1)</f>
        <v>30926</v>
      </c>
      <c r="B167">
        <v>1984</v>
      </c>
      <c r="C167">
        <v>9</v>
      </c>
      <c r="D167" s="2">
        <v>11.5</v>
      </c>
    </row>
    <row r="168" spans="1:4" ht="12.75">
      <c r="A168" s="1">
        <f>DATE(1984,10,1)</f>
        <v>30956</v>
      </c>
      <c r="B168">
        <v>1984</v>
      </c>
      <c r="C168">
        <v>10</v>
      </c>
      <c r="D168" s="2">
        <v>10.41</v>
      </c>
    </row>
    <row r="169" spans="1:4" ht="12.75">
      <c r="A169" s="1">
        <f>DATE(1984,11,1)</f>
        <v>30987</v>
      </c>
      <c r="B169">
        <v>1984</v>
      </c>
      <c r="C169">
        <v>11</v>
      </c>
      <c r="D169" s="2">
        <v>9.23</v>
      </c>
    </row>
    <row r="170" spans="1:4" ht="12.75">
      <c r="A170" s="1">
        <f>DATE(1984,12,1)</f>
        <v>31017</v>
      </c>
      <c r="B170">
        <v>1984</v>
      </c>
      <c r="C170">
        <v>12</v>
      </c>
      <c r="D170" s="2">
        <v>8.67</v>
      </c>
    </row>
    <row r="171" spans="1:4" ht="12.75">
      <c r="A171" s="1">
        <f>DATE(1985,1,1)</f>
        <v>31048</v>
      </c>
      <c r="B171">
        <v>1985</v>
      </c>
      <c r="C171">
        <v>1</v>
      </c>
      <c r="D171" s="2">
        <v>8.17</v>
      </c>
    </row>
    <row r="172" spans="1:4" ht="12.75">
      <c r="A172" s="1">
        <f>DATE(1985,2,1)</f>
        <v>31079</v>
      </c>
      <c r="B172">
        <v>1985</v>
      </c>
      <c r="C172">
        <v>2</v>
      </c>
      <c r="D172" s="2">
        <v>8.63</v>
      </c>
    </row>
    <row r="173" spans="1:4" ht="12.75">
      <c r="A173" s="1">
        <f>DATE(1985,3,1)</f>
        <v>31107</v>
      </c>
      <c r="B173">
        <v>1985</v>
      </c>
      <c r="C173">
        <v>3</v>
      </c>
      <c r="D173" s="2">
        <v>8.85</v>
      </c>
    </row>
    <row r="174" spans="1:4" ht="12.75">
      <c r="A174" s="1">
        <f>DATE(1985,4,1)</f>
        <v>31138</v>
      </c>
      <c r="B174">
        <v>1985</v>
      </c>
      <c r="C174">
        <v>4</v>
      </c>
      <c r="D174" s="2">
        <v>8.5</v>
      </c>
    </row>
    <row r="175" spans="1:4" ht="12.75">
      <c r="A175" s="1">
        <f>DATE(1985,5,1)</f>
        <v>31168</v>
      </c>
      <c r="B175">
        <v>1985</v>
      </c>
      <c r="C175">
        <v>5</v>
      </c>
      <c r="D175" s="2">
        <v>7.96</v>
      </c>
    </row>
    <row r="176" spans="1:4" ht="12.75">
      <c r="A176" s="1">
        <f>DATE(1985,6,1)</f>
        <v>31199</v>
      </c>
      <c r="B176">
        <v>1985</v>
      </c>
      <c r="C176">
        <v>6</v>
      </c>
      <c r="D176" s="2">
        <v>7.53</v>
      </c>
    </row>
    <row r="177" spans="1:4" ht="12.75">
      <c r="A177" s="1">
        <f>DATE(1985,7,1)</f>
        <v>31229</v>
      </c>
      <c r="B177">
        <v>1985</v>
      </c>
      <c r="C177">
        <v>7</v>
      </c>
      <c r="D177" s="2">
        <v>7.78</v>
      </c>
    </row>
    <row r="178" spans="1:4" ht="12.75">
      <c r="A178" s="1">
        <f>DATE(1985,8,1)</f>
        <v>31260</v>
      </c>
      <c r="B178">
        <v>1985</v>
      </c>
      <c r="C178">
        <v>8</v>
      </c>
      <c r="D178" s="2">
        <v>7.89</v>
      </c>
    </row>
    <row r="179" spans="1:4" ht="12.75">
      <c r="A179" s="1">
        <f>DATE(1985,9,1)</f>
        <v>31291</v>
      </c>
      <c r="B179">
        <v>1985</v>
      </c>
      <c r="C179">
        <v>9</v>
      </c>
      <c r="D179" s="2">
        <v>8.02</v>
      </c>
    </row>
    <row r="180" spans="1:4" ht="12.75">
      <c r="A180" s="1">
        <f>DATE(1985,10,1)</f>
        <v>31321</v>
      </c>
      <c r="B180">
        <v>1985</v>
      </c>
      <c r="C180">
        <v>10</v>
      </c>
      <c r="D180" s="2">
        <v>7.98</v>
      </c>
    </row>
    <row r="181" spans="1:4" ht="12.75">
      <c r="A181" s="1">
        <f>DATE(1985,11,1)</f>
        <v>31352</v>
      </c>
      <c r="B181">
        <v>1985</v>
      </c>
      <c r="C181">
        <v>11</v>
      </c>
      <c r="D181" s="2">
        <v>8.02</v>
      </c>
    </row>
    <row r="182" spans="1:4" ht="12.75">
      <c r="A182" s="1">
        <f>DATE(1985,12,1)</f>
        <v>31382</v>
      </c>
      <c r="B182">
        <v>1985</v>
      </c>
      <c r="C182">
        <v>12</v>
      </c>
      <c r="D182" s="2">
        <v>8.13</v>
      </c>
    </row>
    <row r="183" spans="1:4" ht="12.75">
      <c r="A183" s="1">
        <f>DATE(1986,1,1)</f>
        <v>31413</v>
      </c>
      <c r="B183">
        <v>1986</v>
      </c>
      <c r="C183">
        <v>1</v>
      </c>
      <c r="D183" s="2">
        <v>8.04</v>
      </c>
    </row>
    <row r="184" spans="1:4" ht="12.75">
      <c r="A184" s="1">
        <f>DATE(1986,2,1)</f>
        <v>31444</v>
      </c>
      <c r="B184">
        <v>1986</v>
      </c>
      <c r="C184">
        <v>2</v>
      </c>
      <c r="D184" s="2">
        <v>7.88</v>
      </c>
    </row>
    <row r="185" spans="1:4" ht="12.75">
      <c r="A185" s="1">
        <f>DATE(1986,3,1)</f>
        <v>31472</v>
      </c>
      <c r="B185">
        <v>1986</v>
      </c>
      <c r="C185">
        <v>3</v>
      </c>
      <c r="D185" s="2">
        <v>7.51</v>
      </c>
    </row>
    <row r="186" spans="1:4" ht="12.75">
      <c r="A186" s="1">
        <f>DATE(1986,4,1)</f>
        <v>31503</v>
      </c>
      <c r="B186">
        <v>1986</v>
      </c>
      <c r="C186">
        <v>4</v>
      </c>
      <c r="D186" s="2">
        <v>6.92</v>
      </c>
    </row>
    <row r="187" spans="1:4" ht="12.75">
      <c r="A187" s="1">
        <f>DATE(1986,5,1)</f>
        <v>31533</v>
      </c>
      <c r="B187">
        <v>1986</v>
      </c>
      <c r="C187">
        <v>5</v>
      </c>
      <c r="D187" s="2">
        <v>6.89</v>
      </c>
    </row>
    <row r="188" spans="1:4" ht="12.75">
      <c r="A188" s="1">
        <f>DATE(1986,6,1)</f>
        <v>31564</v>
      </c>
      <c r="B188">
        <v>1986</v>
      </c>
      <c r="C188">
        <v>6</v>
      </c>
      <c r="D188" s="2">
        <v>6.98</v>
      </c>
    </row>
    <row r="189" spans="1:4" ht="12.75">
      <c r="A189" s="1">
        <f>DATE(1986,7,1)</f>
        <v>31594</v>
      </c>
      <c r="B189">
        <v>1986</v>
      </c>
      <c r="C189">
        <v>7</v>
      </c>
      <c r="D189" s="2">
        <v>6.6</v>
      </c>
    </row>
    <row r="190" spans="1:4" ht="12.75">
      <c r="A190" s="1">
        <f>DATE(1986,8,1)</f>
        <v>31625</v>
      </c>
      <c r="B190">
        <v>1986</v>
      </c>
      <c r="C190">
        <v>8</v>
      </c>
      <c r="D190" s="2">
        <v>6.13</v>
      </c>
    </row>
    <row r="191" spans="1:4" ht="12.75">
      <c r="A191" s="1">
        <f>DATE(1986,9,1)</f>
        <v>31656</v>
      </c>
      <c r="B191">
        <v>1986</v>
      </c>
      <c r="C191">
        <v>9</v>
      </c>
      <c r="D191" s="2">
        <v>5.94</v>
      </c>
    </row>
    <row r="192" spans="1:4" ht="12.75">
      <c r="A192" s="1">
        <f>DATE(1986,10,1)</f>
        <v>31686</v>
      </c>
      <c r="B192">
        <v>1986</v>
      </c>
      <c r="C192">
        <v>10</v>
      </c>
      <c r="D192" s="2">
        <v>5.88</v>
      </c>
    </row>
    <row r="193" spans="1:4" ht="12.75">
      <c r="A193" s="1">
        <f>DATE(1986,11,1)</f>
        <v>31717</v>
      </c>
      <c r="B193">
        <v>1986</v>
      </c>
      <c r="C193">
        <v>11</v>
      </c>
      <c r="D193" s="2">
        <v>5.99</v>
      </c>
    </row>
    <row r="194" spans="1:4" ht="12.75">
      <c r="A194" s="1">
        <f>DATE(1986,12,1)</f>
        <v>31747</v>
      </c>
      <c r="B194">
        <v>1986</v>
      </c>
      <c r="C194">
        <v>12</v>
      </c>
      <c r="D194" s="2">
        <v>6.68</v>
      </c>
    </row>
    <row r="195" spans="1:4" ht="12.75">
      <c r="A195" s="1">
        <f>DATE(1987,1,1)</f>
        <v>31778</v>
      </c>
      <c r="B195">
        <v>1987</v>
      </c>
      <c r="C195">
        <v>1</v>
      </c>
      <c r="D195" s="2">
        <v>6.13</v>
      </c>
    </row>
    <row r="196" spans="1:4" ht="12.75">
      <c r="A196" s="1">
        <f>DATE(1987,2,1)</f>
        <v>31809</v>
      </c>
      <c r="B196">
        <v>1987</v>
      </c>
      <c r="C196">
        <v>2</v>
      </c>
      <c r="D196" s="2">
        <v>6.26</v>
      </c>
    </row>
    <row r="197" spans="1:4" ht="12.75">
      <c r="A197" s="1">
        <f>DATE(1987,3,1)</f>
        <v>31837</v>
      </c>
      <c r="B197">
        <v>1987</v>
      </c>
      <c r="C197">
        <v>3</v>
      </c>
      <c r="D197" s="2">
        <v>6.39</v>
      </c>
    </row>
    <row r="198" spans="1:4" ht="12.75">
      <c r="A198" s="1">
        <f>DATE(1987,4,1)</f>
        <v>31868</v>
      </c>
      <c r="B198">
        <v>1987</v>
      </c>
      <c r="C198">
        <v>4</v>
      </c>
      <c r="D198" s="2">
        <v>6.55</v>
      </c>
    </row>
    <row r="199" spans="1:4" ht="12.75">
      <c r="A199" s="1">
        <f>DATE(1987,5,1)</f>
        <v>31898</v>
      </c>
      <c r="B199">
        <v>1987</v>
      </c>
      <c r="C199">
        <v>5</v>
      </c>
      <c r="D199" s="2">
        <v>6.96</v>
      </c>
    </row>
    <row r="200" spans="1:4" ht="12.75">
      <c r="A200" s="1">
        <f>DATE(1987,6,1)</f>
        <v>31929</v>
      </c>
      <c r="B200">
        <v>1987</v>
      </c>
      <c r="C200">
        <v>6</v>
      </c>
      <c r="D200" s="2">
        <v>7.01</v>
      </c>
    </row>
    <row r="201" spans="1:4" ht="12.75">
      <c r="A201" s="1">
        <f>DATE(1987,7,1)</f>
        <v>31959</v>
      </c>
      <c r="B201">
        <v>1987</v>
      </c>
      <c r="C201">
        <v>7</v>
      </c>
      <c r="D201" s="2">
        <v>6.7</v>
      </c>
    </row>
    <row r="202" spans="1:4" ht="12.75">
      <c r="A202" s="1">
        <f>DATE(1987,8,1)</f>
        <v>31990</v>
      </c>
      <c r="B202">
        <v>1987</v>
      </c>
      <c r="C202">
        <v>8</v>
      </c>
      <c r="D202" s="2">
        <v>6.71</v>
      </c>
    </row>
    <row r="203" spans="1:4" ht="12.75">
      <c r="A203" s="1">
        <f>DATE(1987,9,1)</f>
        <v>32021</v>
      </c>
      <c r="B203">
        <v>1987</v>
      </c>
      <c r="C203">
        <v>9</v>
      </c>
      <c r="D203" s="2">
        <v>7.36</v>
      </c>
    </row>
    <row r="204" spans="1:4" ht="12.75">
      <c r="A204" s="1">
        <f>DATE(1987,10,1)</f>
        <v>32051</v>
      </c>
      <c r="B204">
        <v>1987</v>
      </c>
      <c r="C204">
        <v>10</v>
      </c>
      <c r="D204" s="2">
        <v>7.53</v>
      </c>
    </row>
    <row r="205" spans="1:4" ht="12.75">
      <c r="A205" s="1">
        <f>DATE(1987,11,1)</f>
        <v>32082</v>
      </c>
      <c r="B205">
        <v>1987</v>
      </c>
      <c r="C205">
        <v>11</v>
      </c>
      <c r="D205" s="2">
        <v>6.87</v>
      </c>
    </row>
    <row r="206" spans="1:4" ht="12.75">
      <c r="A206" s="1">
        <f>DATE(1987,12,1)</f>
        <v>32112</v>
      </c>
      <c r="B206">
        <v>1987</v>
      </c>
      <c r="C206">
        <v>12</v>
      </c>
      <c r="D206" s="2">
        <v>8.03</v>
      </c>
    </row>
    <row r="207" spans="1:4" ht="12.75">
      <c r="A207" s="1">
        <f>DATE(1988,1,1)</f>
        <v>32143</v>
      </c>
      <c r="B207">
        <v>1988</v>
      </c>
      <c r="C207">
        <v>1</v>
      </c>
      <c r="D207" s="2">
        <v>6.89</v>
      </c>
    </row>
    <row r="208" spans="1:4" ht="12.75">
      <c r="A208" s="1">
        <f>DATE(1988,2,1)</f>
        <v>32174</v>
      </c>
      <c r="B208">
        <v>1988</v>
      </c>
      <c r="C208">
        <v>2</v>
      </c>
      <c r="D208" s="2">
        <v>6.66</v>
      </c>
    </row>
    <row r="209" spans="1:4" ht="12.75">
      <c r="A209" s="1">
        <f>DATE(1988,3,1)</f>
        <v>32203</v>
      </c>
      <c r="B209">
        <v>1988</v>
      </c>
      <c r="C209">
        <v>3</v>
      </c>
      <c r="D209" s="2">
        <v>6.69</v>
      </c>
    </row>
    <row r="210" spans="1:4" ht="12.75">
      <c r="A210" s="1">
        <f>DATE(1988,4,1)</f>
        <v>32234</v>
      </c>
      <c r="B210">
        <v>1988</v>
      </c>
      <c r="C210">
        <v>4</v>
      </c>
      <c r="D210" s="2">
        <v>6.92</v>
      </c>
    </row>
    <row r="211" spans="1:4" ht="12.75">
      <c r="A211" s="1">
        <f>DATE(1988,5,1)</f>
        <v>32264</v>
      </c>
      <c r="B211">
        <v>1988</v>
      </c>
      <c r="C211">
        <v>5</v>
      </c>
      <c r="D211" s="2">
        <v>7.18</v>
      </c>
    </row>
    <row r="212" spans="1:4" ht="12.75">
      <c r="A212" s="1">
        <f>DATE(1988,6,1)</f>
        <v>32295</v>
      </c>
      <c r="B212">
        <v>1988</v>
      </c>
      <c r="C212">
        <v>6</v>
      </c>
      <c r="D212" s="2">
        <v>7.53</v>
      </c>
    </row>
    <row r="213" spans="1:4" ht="12.75">
      <c r="A213" s="1">
        <f>DATE(1988,7,1)</f>
        <v>32325</v>
      </c>
      <c r="B213">
        <v>1988</v>
      </c>
      <c r="C213">
        <v>7</v>
      </c>
      <c r="D213" s="2">
        <v>7.85</v>
      </c>
    </row>
    <row r="214" spans="1:4" ht="12.75">
      <c r="A214" s="1">
        <f>DATE(1988,8,1)</f>
        <v>32356</v>
      </c>
      <c r="B214">
        <v>1988</v>
      </c>
      <c r="C214">
        <v>8</v>
      </c>
      <c r="D214" s="2">
        <v>8.19</v>
      </c>
    </row>
    <row r="215" spans="1:4" ht="12.75">
      <c r="A215" s="1">
        <f>DATE(1988,9,1)</f>
        <v>32387</v>
      </c>
      <c r="B215">
        <v>1988</v>
      </c>
      <c r="C215">
        <v>9</v>
      </c>
      <c r="D215" s="2">
        <v>8.19</v>
      </c>
    </row>
    <row r="216" spans="1:4" ht="12.75">
      <c r="A216" s="1">
        <f>DATE(1988,10,1)</f>
        <v>32417</v>
      </c>
      <c r="B216">
        <v>1988</v>
      </c>
      <c r="C216">
        <v>10</v>
      </c>
      <c r="D216" s="2">
        <v>8.23</v>
      </c>
    </row>
    <row r="217" spans="1:4" ht="12.75">
      <c r="A217" s="1">
        <f>DATE(1988,11,1)</f>
        <v>32448</v>
      </c>
      <c r="B217">
        <v>1988</v>
      </c>
      <c r="C217">
        <v>11</v>
      </c>
      <c r="D217" s="2">
        <v>8.46</v>
      </c>
    </row>
    <row r="218" spans="1:4" ht="12.75">
      <c r="A218" s="1">
        <f>DATE(1988,12,1)</f>
        <v>32478</v>
      </c>
      <c r="B218">
        <v>1988</v>
      </c>
      <c r="C218">
        <v>12</v>
      </c>
      <c r="D218" s="2">
        <v>9.49</v>
      </c>
    </row>
    <row r="219" spans="1:4" ht="12.75">
      <c r="A219" s="1">
        <f>DATE(1989,1,1)</f>
        <v>32509</v>
      </c>
      <c r="B219">
        <v>1989</v>
      </c>
      <c r="C219">
        <v>1</v>
      </c>
      <c r="D219" s="2">
        <v>9.13</v>
      </c>
    </row>
    <row r="220" spans="1:4" ht="12.75">
      <c r="A220" s="1">
        <f>DATE(1989,2,1)</f>
        <v>32540</v>
      </c>
      <c r="B220">
        <v>1989</v>
      </c>
      <c r="C220">
        <v>2</v>
      </c>
      <c r="D220" s="2">
        <v>9.39</v>
      </c>
    </row>
    <row r="221" spans="1:4" ht="12.75">
      <c r="A221" s="1">
        <f>DATE(1989,3,1)</f>
        <v>32568</v>
      </c>
      <c r="B221">
        <v>1989</v>
      </c>
      <c r="C221">
        <v>3</v>
      </c>
      <c r="D221" s="2">
        <v>9.98</v>
      </c>
    </row>
    <row r="222" spans="1:4" ht="12.75">
      <c r="A222" s="1">
        <f>DATE(1989,4,1)</f>
        <v>32599</v>
      </c>
      <c r="B222">
        <v>1989</v>
      </c>
      <c r="C222">
        <v>4</v>
      </c>
      <c r="D222" s="2">
        <v>9.88</v>
      </c>
    </row>
    <row r="223" spans="1:4" ht="12.75">
      <c r="A223" s="1">
        <f>DATE(1989,5,1)</f>
        <v>32629</v>
      </c>
      <c r="B223">
        <v>1989</v>
      </c>
      <c r="C223">
        <v>5</v>
      </c>
      <c r="D223" s="2">
        <v>9.67</v>
      </c>
    </row>
    <row r="224" spans="1:4" ht="12.75">
      <c r="A224" s="1">
        <f>DATE(1989,6,1)</f>
        <v>32660</v>
      </c>
      <c r="B224">
        <v>1989</v>
      </c>
      <c r="C224">
        <v>6</v>
      </c>
      <c r="D224" s="2">
        <v>9.41</v>
      </c>
    </row>
    <row r="225" spans="1:4" ht="12.75">
      <c r="A225" s="1">
        <f>DATE(1989,7,1)</f>
        <v>32690</v>
      </c>
      <c r="B225">
        <v>1989</v>
      </c>
      <c r="C225">
        <v>7</v>
      </c>
      <c r="D225" s="2">
        <v>9.02</v>
      </c>
    </row>
    <row r="226" spans="1:4" ht="12.75">
      <c r="A226" s="1">
        <f>DATE(1989,8,1)</f>
        <v>32721</v>
      </c>
      <c r="B226">
        <v>1989</v>
      </c>
      <c r="C226">
        <v>8</v>
      </c>
      <c r="D226" s="2">
        <v>8.82</v>
      </c>
    </row>
    <row r="227" spans="1:4" ht="12.75">
      <c r="A227" s="1">
        <f>DATE(1989,9,1)</f>
        <v>32752</v>
      </c>
      <c r="B227">
        <v>1989</v>
      </c>
      <c r="C227">
        <v>9</v>
      </c>
      <c r="D227" s="2">
        <v>8.88</v>
      </c>
    </row>
    <row r="228" spans="1:4" ht="12.75">
      <c r="A228" s="1">
        <f>DATE(1989,10,1)</f>
        <v>32782</v>
      </c>
      <c r="B228">
        <v>1989</v>
      </c>
      <c r="C228">
        <v>10</v>
      </c>
      <c r="D228" s="2">
        <v>8.68</v>
      </c>
    </row>
    <row r="229" spans="1:4" ht="12.75">
      <c r="A229" s="1">
        <f>DATE(1989,11,1)</f>
        <v>32813</v>
      </c>
      <c r="B229">
        <v>1989</v>
      </c>
      <c r="C229">
        <v>11</v>
      </c>
      <c r="D229" s="2">
        <v>8.45</v>
      </c>
    </row>
    <row r="230" spans="1:4" ht="12.75">
      <c r="A230" s="1">
        <f>DATE(1989,12,1)</f>
        <v>32843</v>
      </c>
      <c r="B230">
        <v>1989</v>
      </c>
      <c r="C230">
        <v>12</v>
      </c>
      <c r="D230" s="2">
        <v>8.65</v>
      </c>
    </row>
    <row r="231" spans="1:4" ht="12.75">
      <c r="A231" s="1">
        <f>DATE(1990,1,1)</f>
        <v>32874</v>
      </c>
      <c r="B231">
        <v>1990</v>
      </c>
      <c r="C231">
        <v>1</v>
      </c>
      <c r="D231" s="2">
        <v>8.2</v>
      </c>
    </row>
    <row r="232" spans="1:4" ht="12.75">
      <c r="A232" s="1">
        <f>DATE(1990,2,1)</f>
        <v>32905</v>
      </c>
      <c r="B232">
        <v>1990</v>
      </c>
      <c r="C232">
        <v>2</v>
      </c>
      <c r="D232" s="2">
        <v>8.19</v>
      </c>
    </row>
    <row r="233" spans="1:4" ht="12.75">
      <c r="A233" s="1">
        <f>DATE(1990,3,1)</f>
        <v>32933</v>
      </c>
      <c r="B233">
        <v>1990</v>
      </c>
      <c r="C233">
        <v>3</v>
      </c>
      <c r="D233" s="2">
        <v>8.29</v>
      </c>
    </row>
    <row r="234" spans="1:4" ht="12.75">
      <c r="A234" s="1">
        <f>DATE(1990,4,1)</f>
        <v>32964</v>
      </c>
      <c r="B234">
        <v>1990</v>
      </c>
      <c r="C234">
        <v>4</v>
      </c>
      <c r="D234" s="2">
        <v>8.32</v>
      </c>
    </row>
    <row r="235" spans="1:4" ht="12.75">
      <c r="A235" s="1">
        <f>DATE(1990,5,1)</f>
        <v>32994</v>
      </c>
      <c r="B235">
        <v>1990</v>
      </c>
      <c r="C235">
        <v>5</v>
      </c>
      <c r="D235" s="2">
        <v>8.22</v>
      </c>
    </row>
    <row r="236" spans="1:4" ht="12.75">
      <c r="A236" s="1">
        <f>DATE(1990,6,1)</f>
        <v>33025</v>
      </c>
      <c r="B236">
        <v>1990</v>
      </c>
      <c r="C236">
        <v>6</v>
      </c>
      <c r="D236" s="2">
        <v>8.19</v>
      </c>
    </row>
    <row r="237" spans="1:4" ht="12.75">
      <c r="A237" s="1">
        <f>DATE(1990,7,1)</f>
        <v>33055</v>
      </c>
      <c r="B237">
        <v>1990</v>
      </c>
      <c r="C237">
        <v>7</v>
      </c>
      <c r="D237" s="2">
        <v>8.09</v>
      </c>
    </row>
    <row r="238" spans="1:4" ht="12.75">
      <c r="A238" s="1">
        <f>DATE(1990,8,1)</f>
        <v>33086</v>
      </c>
      <c r="B238">
        <v>1990</v>
      </c>
      <c r="C238">
        <v>8</v>
      </c>
      <c r="D238" s="2">
        <v>7.99</v>
      </c>
    </row>
    <row r="239" spans="1:4" ht="12.75">
      <c r="A239" s="1">
        <f>DATE(1990,9,1)</f>
        <v>33117</v>
      </c>
      <c r="B239">
        <v>1990</v>
      </c>
      <c r="C239">
        <v>9</v>
      </c>
      <c r="D239" s="2">
        <v>8.09</v>
      </c>
    </row>
    <row r="240" spans="1:4" ht="12.75">
      <c r="A240" s="1">
        <f>DATE(1990,10,1)</f>
        <v>33147</v>
      </c>
      <c r="B240">
        <v>1990</v>
      </c>
      <c r="C240">
        <v>10</v>
      </c>
      <c r="D240" s="2">
        <v>8.02</v>
      </c>
    </row>
    <row r="241" spans="1:4" ht="12.75">
      <c r="A241" s="1">
        <f>DATE(1990,11,1)</f>
        <v>33178</v>
      </c>
      <c r="B241">
        <v>1990</v>
      </c>
      <c r="C241">
        <v>11</v>
      </c>
      <c r="D241" s="2">
        <v>7.94</v>
      </c>
    </row>
    <row r="242" spans="1:4" ht="12.75">
      <c r="A242" s="1">
        <f>DATE(1990,12,1)</f>
        <v>33208</v>
      </c>
      <c r="B242">
        <v>1990</v>
      </c>
      <c r="C242">
        <v>12</v>
      </c>
      <c r="D242" s="2">
        <v>8.32</v>
      </c>
    </row>
    <row r="243" spans="1:4" ht="12.75">
      <c r="A243" s="1">
        <f>DATE(1991,1,1)</f>
        <v>33239</v>
      </c>
      <c r="B243">
        <v>1991</v>
      </c>
      <c r="C243">
        <v>1</v>
      </c>
      <c r="D243" s="2">
        <v>7.13</v>
      </c>
    </row>
    <row r="244" spans="1:4" ht="12.75">
      <c r="A244" s="1">
        <f>DATE(1991,2,1)</f>
        <v>33270</v>
      </c>
      <c r="B244">
        <v>1991</v>
      </c>
      <c r="C244">
        <v>2</v>
      </c>
      <c r="D244" s="2">
        <v>6.5</v>
      </c>
    </row>
    <row r="245" spans="1:4" ht="12.75">
      <c r="A245" s="1">
        <f>DATE(1991,3,1)</f>
        <v>33298</v>
      </c>
      <c r="B245">
        <v>1991</v>
      </c>
      <c r="C245">
        <v>3</v>
      </c>
      <c r="D245" s="2">
        <v>6.44</v>
      </c>
    </row>
    <row r="246" spans="1:4" ht="12.75">
      <c r="A246" s="1">
        <f>DATE(1991,4,1)</f>
        <v>33329</v>
      </c>
      <c r="B246">
        <v>1991</v>
      </c>
      <c r="C246">
        <v>4</v>
      </c>
      <c r="D246" s="2">
        <v>6.03</v>
      </c>
    </row>
    <row r="247" spans="1:4" ht="12.75">
      <c r="A247" s="1">
        <f>DATE(1991,5,1)</f>
        <v>33359</v>
      </c>
      <c r="B247">
        <v>1991</v>
      </c>
      <c r="C247">
        <v>5</v>
      </c>
      <c r="D247" s="2">
        <v>5.82</v>
      </c>
    </row>
    <row r="248" spans="1:4" ht="12.75">
      <c r="A248" s="1">
        <f>DATE(1991,6,1)</f>
        <v>33390</v>
      </c>
      <c r="B248">
        <v>1991</v>
      </c>
      <c r="C248">
        <v>6</v>
      </c>
      <c r="D248" s="2">
        <v>5.96</v>
      </c>
    </row>
    <row r="249" spans="1:4" ht="12.75">
      <c r="A249" s="1">
        <f>DATE(1991,7,1)</f>
        <v>33420</v>
      </c>
      <c r="B249">
        <v>1991</v>
      </c>
      <c r="C249">
        <v>7</v>
      </c>
      <c r="D249" s="2">
        <v>5.9</v>
      </c>
    </row>
    <row r="250" spans="1:4" ht="12.75">
      <c r="A250" s="1">
        <f>DATE(1991,8,1)</f>
        <v>33451</v>
      </c>
      <c r="B250">
        <v>1991</v>
      </c>
      <c r="C250">
        <v>8</v>
      </c>
      <c r="D250" s="2">
        <v>5.63</v>
      </c>
    </row>
    <row r="251" spans="1:4" ht="12.75">
      <c r="A251" s="1">
        <f>DATE(1991,9,1)</f>
        <v>33482</v>
      </c>
      <c r="B251">
        <v>1991</v>
      </c>
      <c r="C251">
        <v>9</v>
      </c>
      <c r="D251" s="2">
        <v>5.49</v>
      </c>
    </row>
    <row r="252" spans="1:4" ht="12.75">
      <c r="A252" s="1">
        <f>DATE(1991,10,1)</f>
        <v>33512</v>
      </c>
      <c r="B252">
        <v>1991</v>
      </c>
      <c r="C252">
        <v>10</v>
      </c>
      <c r="D252" s="2">
        <v>5.21</v>
      </c>
    </row>
    <row r="253" spans="1:4" ht="12.75">
      <c r="A253" s="1">
        <f>DATE(1991,11,1)</f>
        <v>33543</v>
      </c>
      <c r="B253">
        <v>1991</v>
      </c>
      <c r="C253">
        <v>11</v>
      </c>
      <c r="D253" s="2">
        <v>4.84</v>
      </c>
    </row>
    <row r="254" spans="1:4" ht="12.75">
      <c r="A254" s="1">
        <f>DATE(1991,12,1)</f>
        <v>33573</v>
      </c>
      <c r="B254">
        <v>1991</v>
      </c>
      <c r="C254">
        <v>12</v>
      </c>
      <c r="D254" s="2">
        <v>4.83</v>
      </c>
    </row>
    <row r="255" spans="1:4" ht="12.75">
      <c r="A255" s="1">
        <f>DATE(1992,1,1)</f>
        <v>33604</v>
      </c>
      <c r="B255">
        <v>1992</v>
      </c>
      <c r="C255">
        <v>1</v>
      </c>
      <c r="D255" s="2">
        <v>4.07</v>
      </c>
    </row>
    <row r="256" spans="1:4" ht="12.75">
      <c r="A256" s="1">
        <f>DATE(1992,2,1)</f>
        <v>33635</v>
      </c>
      <c r="B256">
        <v>1992</v>
      </c>
      <c r="C256">
        <v>2</v>
      </c>
      <c r="D256" s="2">
        <v>4.04</v>
      </c>
    </row>
    <row r="257" spans="1:4" ht="12.75">
      <c r="A257" s="1">
        <f>DATE(1992,3,1)</f>
        <v>33664</v>
      </c>
      <c r="B257">
        <v>1992</v>
      </c>
      <c r="C257">
        <v>3</v>
      </c>
      <c r="D257" s="2">
        <v>4.21</v>
      </c>
    </row>
    <row r="258" spans="1:4" ht="12.75">
      <c r="A258" s="1">
        <f>DATE(1992,4,1)</f>
        <v>33695</v>
      </c>
      <c r="B258">
        <v>1992</v>
      </c>
      <c r="C258">
        <v>4</v>
      </c>
      <c r="D258" s="2">
        <v>3.98</v>
      </c>
    </row>
    <row r="259" spans="1:4" ht="12.75">
      <c r="A259" s="1">
        <f>DATE(1992,5,1)</f>
        <v>33725</v>
      </c>
      <c r="B259">
        <v>1992</v>
      </c>
      <c r="C259">
        <v>5</v>
      </c>
      <c r="D259" s="2">
        <v>3.77</v>
      </c>
    </row>
    <row r="260" spans="1:4" ht="12.75">
      <c r="A260" s="1">
        <f>DATE(1992,6,1)</f>
        <v>33756</v>
      </c>
      <c r="B260">
        <v>1992</v>
      </c>
      <c r="C260">
        <v>6</v>
      </c>
      <c r="D260" s="2">
        <v>3.81</v>
      </c>
    </row>
    <row r="261" spans="1:4" ht="12.75">
      <c r="A261" s="1">
        <f>DATE(1992,7,1)</f>
        <v>33786</v>
      </c>
      <c r="B261">
        <v>1992</v>
      </c>
      <c r="C261">
        <v>7</v>
      </c>
      <c r="D261" s="2">
        <v>3.33</v>
      </c>
    </row>
    <row r="262" spans="1:4" ht="12.75">
      <c r="A262" s="1">
        <f>DATE(1992,8,1)</f>
        <v>33817</v>
      </c>
      <c r="B262">
        <v>1992</v>
      </c>
      <c r="C262">
        <v>8</v>
      </c>
      <c r="D262" s="2">
        <v>3.29</v>
      </c>
    </row>
    <row r="263" spans="1:4" ht="12.75">
      <c r="A263" s="1">
        <f>DATE(1992,9,1)</f>
        <v>33848</v>
      </c>
      <c r="B263">
        <v>1992</v>
      </c>
      <c r="C263">
        <v>9</v>
      </c>
      <c r="D263" s="2">
        <v>3.14</v>
      </c>
    </row>
    <row r="264" spans="1:4" ht="12.75">
      <c r="A264" s="1">
        <f>DATE(1992,10,1)</f>
        <v>33878</v>
      </c>
      <c r="B264">
        <v>1992</v>
      </c>
      <c r="C264">
        <v>10</v>
      </c>
      <c r="D264" s="2">
        <v>3.1</v>
      </c>
    </row>
    <row r="265" spans="1:4" ht="12.75">
      <c r="A265" s="1">
        <f>DATE(1992,11,1)</f>
        <v>33909</v>
      </c>
      <c r="B265">
        <v>1992</v>
      </c>
      <c r="C265">
        <v>11</v>
      </c>
      <c r="D265" s="2">
        <v>3.2</v>
      </c>
    </row>
    <row r="266" spans="1:4" ht="12.75">
      <c r="A266" s="1">
        <f>DATE(1992,12,1)</f>
        <v>33939</v>
      </c>
      <c r="B266">
        <v>1992</v>
      </c>
      <c r="C266">
        <v>12</v>
      </c>
      <c r="D266" s="2">
        <v>3.56</v>
      </c>
    </row>
    <row r="267" spans="1:4" ht="12.75">
      <c r="A267" s="1">
        <f>DATE(1993,1,1)</f>
        <v>33970</v>
      </c>
      <c r="B267">
        <v>1993</v>
      </c>
      <c r="C267">
        <v>1</v>
      </c>
      <c r="D267" s="2">
        <v>3.09</v>
      </c>
    </row>
    <row r="268" spans="1:4" ht="12.75">
      <c r="A268" s="1">
        <f>DATE(1993,2,1)</f>
        <v>34001</v>
      </c>
      <c r="B268">
        <v>1993</v>
      </c>
      <c r="C268">
        <v>2</v>
      </c>
      <c r="D268" s="2">
        <v>3.03</v>
      </c>
    </row>
    <row r="269" spans="1:4" ht="12.75">
      <c r="A269" s="1">
        <f>DATE(1993,3,1)</f>
        <v>34029</v>
      </c>
      <c r="B269">
        <v>1993</v>
      </c>
      <c r="C269">
        <v>3</v>
      </c>
      <c r="D269" s="2">
        <v>3.06</v>
      </c>
    </row>
    <row r="270" spans="1:4" ht="12.75">
      <c r="A270" s="1">
        <f>DATE(1993,4,1)</f>
        <v>34060</v>
      </c>
      <c r="B270">
        <v>1993</v>
      </c>
      <c r="C270">
        <v>4</v>
      </c>
      <c r="D270" s="2">
        <v>3.04</v>
      </c>
    </row>
    <row r="271" spans="1:4" ht="12.75">
      <c r="A271" s="1">
        <f>DATE(1993,5,1)</f>
        <v>34090</v>
      </c>
      <c r="B271">
        <v>1993</v>
      </c>
      <c r="C271">
        <v>5</v>
      </c>
      <c r="D271" s="2">
        <v>3.02</v>
      </c>
    </row>
    <row r="272" spans="1:4" ht="12.75">
      <c r="A272" s="1">
        <f>DATE(1993,6,1)</f>
        <v>34121</v>
      </c>
      <c r="B272">
        <v>1993</v>
      </c>
      <c r="C272">
        <v>6</v>
      </c>
      <c r="D272" s="2">
        <v>3.09</v>
      </c>
    </row>
    <row r="273" spans="1:4" ht="12.75">
      <c r="A273" s="1">
        <f>DATE(1993,7,1)</f>
        <v>34151</v>
      </c>
      <c r="B273">
        <v>1993</v>
      </c>
      <c r="C273">
        <v>7</v>
      </c>
      <c r="D273" s="2">
        <v>3.05</v>
      </c>
    </row>
    <row r="274" spans="1:4" ht="12.75">
      <c r="A274" s="1">
        <f>DATE(1993,8,1)</f>
        <v>34182</v>
      </c>
      <c r="B274">
        <v>1993</v>
      </c>
      <c r="C274">
        <v>8</v>
      </c>
      <c r="D274" s="2">
        <v>3.06</v>
      </c>
    </row>
    <row r="275" spans="1:4" ht="12.75">
      <c r="A275" s="1">
        <f>DATE(1993,9,1)</f>
        <v>34213</v>
      </c>
      <c r="B275">
        <v>1993</v>
      </c>
      <c r="C275">
        <v>9</v>
      </c>
      <c r="D275" s="2">
        <v>3.05</v>
      </c>
    </row>
    <row r="276" spans="1:4" ht="12.75">
      <c r="A276" s="1">
        <f>DATE(1993,10,1)</f>
        <v>34243</v>
      </c>
      <c r="B276">
        <v>1993</v>
      </c>
      <c r="C276">
        <v>10</v>
      </c>
      <c r="D276" s="2">
        <v>3.06</v>
      </c>
    </row>
    <row r="277" spans="1:4" ht="12.75">
      <c r="A277" s="1">
        <f>DATE(1993,11,1)</f>
        <v>34274</v>
      </c>
      <c r="B277">
        <v>1993</v>
      </c>
      <c r="C277">
        <v>11</v>
      </c>
      <c r="D277" s="2">
        <v>3.06</v>
      </c>
    </row>
    <row r="278" spans="1:4" ht="12.75">
      <c r="A278" s="1">
        <f>DATE(1993,12,1)</f>
        <v>34304</v>
      </c>
      <c r="B278">
        <v>1993</v>
      </c>
      <c r="C278">
        <v>12</v>
      </c>
      <c r="D278" s="2">
        <v>3.22</v>
      </c>
    </row>
    <row r="279" spans="1:4" ht="12.75">
      <c r="A279" s="1">
        <f>DATE(1994,1,1)</f>
        <v>34335</v>
      </c>
      <c r="B279">
        <v>1994</v>
      </c>
      <c r="C279">
        <v>1</v>
      </c>
      <c r="D279" s="2">
        <v>3.03</v>
      </c>
    </row>
    <row r="280" spans="1:4" ht="12.75">
      <c r="A280" s="1">
        <f>DATE(1994,2,1)</f>
        <v>34366</v>
      </c>
      <c r="B280">
        <v>1994</v>
      </c>
      <c r="C280">
        <v>2</v>
      </c>
      <c r="D280" s="2">
        <v>3.27</v>
      </c>
    </row>
    <row r="281" spans="1:4" ht="12.75">
      <c r="A281" s="1">
        <f>DATE(1994,3,1)</f>
        <v>34394</v>
      </c>
      <c r="B281">
        <v>1994</v>
      </c>
      <c r="C281">
        <v>3</v>
      </c>
      <c r="D281" s="2">
        <v>3.5</v>
      </c>
    </row>
    <row r="282" spans="1:4" ht="12.75">
      <c r="A282" s="1">
        <f>DATE(1994,4,1)</f>
        <v>34425</v>
      </c>
      <c r="B282">
        <v>1994</v>
      </c>
      <c r="C282">
        <v>4</v>
      </c>
      <c r="D282" s="2">
        <v>3.71</v>
      </c>
    </row>
    <row r="283" spans="1:4" ht="12.75">
      <c r="A283" s="1">
        <f>DATE(1994,5,1)</f>
        <v>34455</v>
      </c>
      <c r="B283">
        <v>1994</v>
      </c>
      <c r="C283">
        <v>5</v>
      </c>
      <c r="D283" s="2">
        <v>4.18</v>
      </c>
    </row>
    <row r="284" spans="1:4" ht="12.75">
      <c r="A284" s="1">
        <f>DATE(1994,6,1)</f>
        <v>34486</v>
      </c>
      <c r="B284">
        <v>1994</v>
      </c>
      <c r="C284">
        <v>6</v>
      </c>
      <c r="D284" s="2">
        <v>4.27</v>
      </c>
    </row>
    <row r="285" spans="1:4" ht="12.75">
      <c r="A285" s="1">
        <f>DATE(1994,7,1)</f>
        <v>34516</v>
      </c>
      <c r="B285">
        <v>1994</v>
      </c>
      <c r="C285">
        <v>7</v>
      </c>
      <c r="D285" s="2">
        <v>4.43</v>
      </c>
    </row>
    <row r="286" spans="1:4" ht="12.75">
      <c r="A286" s="1">
        <f>DATE(1994,8,1)</f>
        <v>34547</v>
      </c>
      <c r="B286">
        <v>1994</v>
      </c>
      <c r="C286">
        <v>8</v>
      </c>
      <c r="D286" s="2">
        <v>4.57</v>
      </c>
    </row>
    <row r="287" spans="1:4" ht="12.75">
      <c r="A287" s="1">
        <f>DATE(1994,9,1)</f>
        <v>34578</v>
      </c>
      <c r="B287">
        <v>1994</v>
      </c>
      <c r="C287">
        <v>9</v>
      </c>
      <c r="D287" s="2">
        <v>4.82</v>
      </c>
    </row>
    <row r="288" spans="1:4" ht="12.75">
      <c r="A288" s="1">
        <f>DATE(1994,10,1)</f>
        <v>34608</v>
      </c>
      <c r="B288">
        <v>1994</v>
      </c>
      <c r="C288">
        <v>10</v>
      </c>
      <c r="D288" s="2">
        <v>4.96</v>
      </c>
    </row>
    <row r="289" spans="1:4" ht="12.75">
      <c r="A289" s="1">
        <f>DATE(1994,11,1)</f>
        <v>34639</v>
      </c>
      <c r="B289">
        <v>1994</v>
      </c>
      <c r="C289">
        <v>11</v>
      </c>
      <c r="D289" s="2">
        <v>5.36</v>
      </c>
    </row>
    <row r="290" spans="1:4" ht="12.75">
      <c r="A290" s="1">
        <f>DATE(1994,12,1)</f>
        <v>34669</v>
      </c>
      <c r="B290">
        <v>1994</v>
      </c>
      <c r="C290">
        <v>12</v>
      </c>
      <c r="D290" s="2">
        <v>5.99</v>
      </c>
    </row>
    <row r="291" spans="1:4" ht="12.75">
      <c r="A291" s="1">
        <f>DATE(1995,1,1)</f>
        <v>34700</v>
      </c>
      <c r="B291">
        <v>1995</v>
      </c>
      <c r="C291">
        <v>1</v>
      </c>
      <c r="D291" s="2">
        <v>5.82</v>
      </c>
    </row>
    <row r="292" spans="1:4" ht="12.75">
      <c r="A292" s="1">
        <f>DATE(1995,2,1)</f>
        <v>34731</v>
      </c>
      <c r="B292">
        <v>1995</v>
      </c>
      <c r="C292">
        <v>2</v>
      </c>
      <c r="D292" s="2">
        <v>5.99</v>
      </c>
    </row>
    <row r="293" spans="1:4" ht="12.75">
      <c r="A293" s="1">
        <f>DATE(1995,3,1)</f>
        <v>34759</v>
      </c>
      <c r="B293">
        <v>1995</v>
      </c>
      <c r="C293">
        <v>3</v>
      </c>
      <c r="D293" s="2">
        <v>6.03</v>
      </c>
    </row>
    <row r="294" spans="1:4" ht="12.75">
      <c r="A294" s="1">
        <f>DATE(1995,4,1)</f>
        <v>34790</v>
      </c>
      <c r="B294">
        <v>1995</v>
      </c>
      <c r="C294">
        <v>4</v>
      </c>
      <c r="D294" s="2">
        <v>6.02</v>
      </c>
    </row>
    <row r="295" spans="1:4" ht="12.75">
      <c r="A295" s="1">
        <f>DATE(1995,5,1)</f>
        <v>34820</v>
      </c>
      <c r="B295">
        <v>1995</v>
      </c>
      <c r="C295">
        <v>5</v>
      </c>
      <c r="D295" s="2">
        <v>5.98</v>
      </c>
    </row>
    <row r="296" spans="1:4" ht="12.75">
      <c r="A296" s="1">
        <f>DATE(1995,6,1)</f>
        <v>34851</v>
      </c>
      <c r="B296">
        <v>1995</v>
      </c>
      <c r="C296">
        <v>6</v>
      </c>
      <c r="D296" s="2">
        <v>5.95</v>
      </c>
    </row>
    <row r="297" spans="1:4" ht="12.75">
      <c r="A297" s="1">
        <f>DATE(1995,7,1)</f>
        <v>34881</v>
      </c>
      <c r="B297">
        <v>1995</v>
      </c>
      <c r="C297">
        <v>7</v>
      </c>
      <c r="D297" s="2">
        <v>5.81</v>
      </c>
    </row>
    <row r="298" spans="1:4" ht="12.75">
      <c r="A298" s="1">
        <f>DATE(1995,8,1)</f>
        <v>34912</v>
      </c>
      <c r="B298">
        <v>1995</v>
      </c>
      <c r="C298">
        <v>8</v>
      </c>
      <c r="D298" s="2">
        <v>5.78</v>
      </c>
    </row>
    <row r="299" spans="1:4" ht="12.75">
      <c r="A299" s="1">
        <f>DATE(1995,9,1)</f>
        <v>34943</v>
      </c>
      <c r="B299">
        <v>1995</v>
      </c>
      <c r="C299">
        <v>9</v>
      </c>
      <c r="D299" s="2">
        <v>5.73</v>
      </c>
    </row>
    <row r="300" spans="1:4" ht="12.75">
      <c r="A300" s="1">
        <f>DATE(1995,10,1)</f>
        <v>34973</v>
      </c>
      <c r="B300">
        <v>1995</v>
      </c>
      <c r="C300">
        <v>10</v>
      </c>
      <c r="D300" s="2">
        <v>5.74</v>
      </c>
    </row>
    <row r="301" spans="1:4" ht="12.75">
      <c r="A301" s="1">
        <f>DATE(1995,11,1)</f>
        <v>35004</v>
      </c>
      <c r="B301">
        <v>1995</v>
      </c>
      <c r="C301">
        <v>11</v>
      </c>
      <c r="D301" s="2">
        <v>5.72</v>
      </c>
    </row>
    <row r="302" spans="1:4" ht="12.75">
      <c r="A302" s="1">
        <f>DATE(1995,12,1)</f>
        <v>35034</v>
      </c>
      <c r="B302">
        <v>1995</v>
      </c>
      <c r="C302">
        <v>12</v>
      </c>
      <c r="D302" s="2">
        <v>5.74</v>
      </c>
    </row>
    <row r="303" spans="1:4" ht="12.75">
      <c r="A303" s="1">
        <f>DATE(1996,1,1)</f>
        <v>35065</v>
      </c>
      <c r="B303">
        <v>1996</v>
      </c>
      <c r="C303">
        <v>1</v>
      </c>
      <c r="D303" s="2">
        <v>5.45</v>
      </c>
    </row>
    <row r="304" spans="1:4" ht="12.75">
      <c r="A304" s="1">
        <f>DATE(1996,2,1)</f>
        <v>35096</v>
      </c>
      <c r="B304">
        <v>1996</v>
      </c>
      <c r="C304">
        <v>2</v>
      </c>
      <c r="D304" s="2">
        <v>5.2</v>
      </c>
    </row>
    <row r="305" spans="1:4" ht="12.75">
      <c r="A305" s="1">
        <f>DATE(1996,3,1)</f>
        <v>35125</v>
      </c>
      <c r="B305">
        <v>1996</v>
      </c>
      <c r="C305">
        <v>3</v>
      </c>
      <c r="D305" s="2">
        <v>5.26</v>
      </c>
    </row>
    <row r="306" spans="1:4" ht="12.75">
      <c r="A306" s="1">
        <f>DATE(1996,4,1)</f>
        <v>35156</v>
      </c>
      <c r="B306">
        <v>1996</v>
      </c>
      <c r="C306">
        <v>4</v>
      </c>
      <c r="D306" s="2">
        <v>5.32</v>
      </c>
    </row>
    <row r="307" spans="1:4" ht="12.75">
      <c r="A307" s="1">
        <f>DATE(1996,5,1)</f>
        <v>35186</v>
      </c>
      <c r="B307">
        <v>1996</v>
      </c>
      <c r="C307">
        <v>5</v>
      </c>
      <c r="D307" s="2">
        <v>5.3</v>
      </c>
    </row>
    <row r="308" spans="1:4" ht="12.75">
      <c r="A308" s="1">
        <f>DATE(1996,6,1)</f>
        <v>35217</v>
      </c>
      <c r="B308">
        <v>1996</v>
      </c>
      <c r="C308">
        <v>6</v>
      </c>
      <c r="D308" s="2">
        <v>5.33</v>
      </c>
    </row>
    <row r="309" spans="1:4" ht="12.75">
      <c r="A309" s="1">
        <f>DATE(1996,7,1)</f>
        <v>35247</v>
      </c>
      <c r="B309">
        <v>1996</v>
      </c>
      <c r="C309">
        <v>7</v>
      </c>
      <c r="D309" s="2">
        <v>5.31</v>
      </c>
    </row>
    <row r="310" spans="1:4" ht="12.75">
      <c r="A310" s="1">
        <f>DATE(1996,8,1)</f>
        <v>35278</v>
      </c>
      <c r="B310">
        <v>1996</v>
      </c>
      <c r="C310">
        <v>8</v>
      </c>
      <c r="D310" s="2">
        <v>5.28</v>
      </c>
    </row>
    <row r="311" spans="1:4" ht="12.75">
      <c r="A311" s="1">
        <f>DATE(1996,9,1)</f>
        <v>35309</v>
      </c>
      <c r="B311">
        <v>1996</v>
      </c>
      <c r="C311">
        <v>9</v>
      </c>
      <c r="D311" s="2">
        <v>5.35</v>
      </c>
    </row>
    <row r="312" spans="1:4" ht="12.75">
      <c r="A312" s="1">
        <f>DATE(1996,10,1)</f>
        <v>35339</v>
      </c>
      <c r="B312">
        <v>1996</v>
      </c>
      <c r="C312">
        <v>10</v>
      </c>
      <c r="D312" s="2">
        <v>5.26</v>
      </c>
    </row>
    <row r="313" spans="1:4" ht="12.75">
      <c r="A313" s="1">
        <f>DATE(1996,11,1)</f>
        <v>35370</v>
      </c>
      <c r="B313">
        <v>1996</v>
      </c>
      <c r="C313">
        <v>11</v>
      </c>
      <c r="D313" s="2">
        <v>5.26</v>
      </c>
    </row>
    <row r="314" spans="1:4" ht="12.75">
      <c r="A314" s="1">
        <f>DATE(1996,12,1)</f>
        <v>35400</v>
      </c>
      <c r="B314">
        <v>1996</v>
      </c>
      <c r="C314">
        <v>12</v>
      </c>
      <c r="D314" s="2">
        <v>5.48</v>
      </c>
    </row>
    <row r="315" spans="1:4" ht="12.75">
      <c r="A315" s="1">
        <f>DATE(1997,1,1)</f>
        <v>35431</v>
      </c>
      <c r="B315">
        <v>1997</v>
      </c>
      <c r="C315">
        <v>1</v>
      </c>
      <c r="D315" s="2">
        <v>5.33</v>
      </c>
    </row>
    <row r="316" spans="1:4" ht="12.75">
      <c r="A316" s="1">
        <f>DATE(1997,2,1)</f>
        <v>35462</v>
      </c>
      <c r="B316">
        <v>1997</v>
      </c>
      <c r="C316">
        <v>2</v>
      </c>
      <c r="D316" s="2">
        <v>5.27</v>
      </c>
    </row>
    <row r="317" spans="1:4" ht="12.75">
      <c r="A317" s="1">
        <f>DATE(1997,3,1)</f>
        <v>35490</v>
      </c>
      <c r="B317">
        <v>1997</v>
      </c>
      <c r="C317">
        <v>3</v>
      </c>
      <c r="D317" s="2">
        <v>5.4</v>
      </c>
    </row>
    <row r="318" spans="1:4" ht="12.75">
      <c r="A318" s="1">
        <f>DATE(1997,4,1)</f>
        <v>35521</v>
      </c>
      <c r="B318">
        <v>1997</v>
      </c>
      <c r="C318">
        <v>4</v>
      </c>
      <c r="D318" s="2">
        <v>5.56</v>
      </c>
    </row>
    <row r="319" spans="1:4" ht="12.75">
      <c r="A319" s="1">
        <f>DATE(1997,5,1)</f>
        <v>35551</v>
      </c>
      <c r="B319">
        <v>1997</v>
      </c>
      <c r="C319">
        <v>5</v>
      </c>
      <c r="D319" s="2">
        <v>5.56</v>
      </c>
    </row>
    <row r="320" spans="1:4" ht="12.75">
      <c r="A320" s="1">
        <f>DATE(1997,6,1)</f>
        <v>35582</v>
      </c>
      <c r="B320">
        <v>1997</v>
      </c>
      <c r="C320">
        <v>6</v>
      </c>
      <c r="D320" s="2">
        <v>5.56</v>
      </c>
    </row>
    <row r="321" spans="1:4" ht="12.75">
      <c r="A321" s="1">
        <f>DATE(1997,7,1)</f>
        <v>35612</v>
      </c>
      <c r="B321">
        <v>1997</v>
      </c>
      <c r="C321">
        <v>7</v>
      </c>
      <c r="D321" s="2">
        <v>5.54</v>
      </c>
    </row>
    <row r="322" spans="1:4" ht="12.75">
      <c r="A322" s="1">
        <f>DATE(1997,8,1)</f>
        <v>35643</v>
      </c>
      <c r="B322">
        <v>1997</v>
      </c>
      <c r="C322">
        <v>8</v>
      </c>
      <c r="D322" s="2">
        <v>5.5</v>
      </c>
    </row>
    <row r="323" spans="1:4" ht="12.75">
      <c r="A323" s="1">
        <f>DATE(1997,9,1)</f>
        <v>35674</v>
      </c>
      <c r="B323">
        <v>1997</v>
      </c>
      <c r="C323">
        <v>9</v>
      </c>
      <c r="D323" s="2">
        <v>5.58</v>
      </c>
    </row>
    <row r="324" spans="1:4" ht="12.75">
      <c r="A324" s="1">
        <f>DATE(1997,10,1)</f>
        <v>35704</v>
      </c>
      <c r="B324">
        <v>1997</v>
      </c>
      <c r="C324">
        <v>10</v>
      </c>
      <c r="D324" s="2">
        <v>5.52</v>
      </c>
    </row>
    <row r="325" spans="1:4" ht="12.75">
      <c r="A325" s="1">
        <f>DATE(1997,11,1)</f>
        <v>35735</v>
      </c>
      <c r="B325">
        <v>1997</v>
      </c>
      <c r="C325">
        <v>11</v>
      </c>
      <c r="D325" s="2">
        <v>5.56</v>
      </c>
    </row>
    <row r="326" spans="1:4" ht="12.75">
      <c r="A326" s="1">
        <f>DATE(1997,12,1)</f>
        <v>35765</v>
      </c>
      <c r="B326">
        <v>1997</v>
      </c>
      <c r="C326">
        <v>12</v>
      </c>
      <c r="D326" s="2">
        <v>5.82</v>
      </c>
    </row>
    <row r="327" spans="1:4" ht="12.75">
      <c r="A327" s="1">
        <f>DATE(1998,1,1)</f>
        <v>35796</v>
      </c>
      <c r="B327">
        <v>1998</v>
      </c>
      <c r="C327">
        <v>1</v>
      </c>
      <c r="D327" s="2">
        <v>5.51</v>
      </c>
    </row>
    <row r="328" spans="1:4" ht="12.75">
      <c r="A328" s="1">
        <f>DATE(1998,2,1)</f>
        <v>35827</v>
      </c>
      <c r="B328">
        <v>1998</v>
      </c>
      <c r="C328">
        <v>2</v>
      </c>
      <c r="D328" s="2">
        <v>5.51</v>
      </c>
    </row>
    <row r="329" spans="1:4" ht="12.75">
      <c r="A329" s="1">
        <f>DATE(1998,3,1)</f>
        <v>35855</v>
      </c>
      <c r="B329">
        <v>1998</v>
      </c>
      <c r="C329">
        <v>3</v>
      </c>
      <c r="D329" s="2">
        <v>5.56</v>
      </c>
    </row>
    <row r="330" spans="1:4" ht="12.75">
      <c r="A330" s="1">
        <f>DATE(1998,4,1)</f>
        <v>35886</v>
      </c>
      <c r="B330">
        <v>1998</v>
      </c>
      <c r="C330">
        <v>4</v>
      </c>
      <c r="D330" s="2">
        <v>5.54</v>
      </c>
    </row>
    <row r="331" spans="1:4" ht="12.75">
      <c r="A331" s="1">
        <f>DATE(1998,5,1)</f>
        <v>35916</v>
      </c>
      <c r="B331">
        <v>1998</v>
      </c>
      <c r="C331">
        <v>5</v>
      </c>
      <c r="D331" s="2">
        <v>5.52</v>
      </c>
    </row>
    <row r="332" spans="1:4" ht="12.75">
      <c r="A332" s="1">
        <f>DATE(1998,6,1)</f>
        <v>35947</v>
      </c>
      <c r="B332">
        <v>1998</v>
      </c>
      <c r="C332">
        <v>6</v>
      </c>
      <c r="D332" s="2">
        <v>5.53</v>
      </c>
    </row>
    <row r="333" spans="1:4" ht="12.75">
      <c r="A333" s="1">
        <f>DATE(1998,7,1)</f>
        <v>35977</v>
      </c>
      <c r="B333">
        <v>1998</v>
      </c>
      <c r="C333">
        <v>7</v>
      </c>
      <c r="D333" s="2">
        <v>5.51</v>
      </c>
    </row>
    <row r="334" spans="1:4" ht="12.75">
      <c r="A334" s="1">
        <f>DATE(1998,8,1)</f>
        <v>36008</v>
      </c>
      <c r="B334">
        <v>1998</v>
      </c>
      <c r="C334">
        <v>8</v>
      </c>
      <c r="D334" s="2">
        <v>5.51</v>
      </c>
    </row>
    <row r="335" spans="1:4" ht="12.75">
      <c r="A335" s="1">
        <f>DATE(1998,9,1)</f>
        <v>36039</v>
      </c>
      <c r="B335">
        <v>1998</v>
      </c>
      <c r="C335">
        <v>9</v>
      </c>
      <c r="D335" s="2">
        <v>5.43</v>
      </c>
    </row>
    <row r="336" spans="1:4" ht="12.75">
      <c r="A336" s="1">
        <f>DATE(1998,10,1)</f>
        <v>36069</v>
      </c>
      <c r="B336">
        <v>1998</v>
      </c>
      <c r="C336">
        <v>10</v>
      </c>
      <c r="D336" s="2">
        <v>5.21</v>
      </c>
    </row>
    <row r="337" spans="1:4" ht="12.75">
      <c r="A337" s="1">
        <f>DATE(1998,11,1)</f>
        <v>36100</v>
      </c>
      <c r="B337">
        <v>1998</v>
      </c>
      <c r="C337">
        <v>11</v>
      </c>
      <c r="D337" s="2">
        <v>5.13</v>
      </c>
    </row>
    <row r="338" spans="1:4" ht="12.75">
      <c r="A338" s="1">
        <f>DATE(1998,12,1)</f>
        <v>36130</v>
      </c>
      <c r="B338">
        <v>1998</v>
      </c>
      <c r="C338">
        <v>12</v>
      </c>
      <c r="D338" s="2">
        <v>5.42</v>
      </c>
    </row>
    <row r="339" spans="1:4" ht="12.75">
      <c r="A339" s="1">
        <f>DATE(1999,1,1)</f>
        <v>36161</v>
      </c>
      <c r="B339">
        <v>1999</v>
      </c>
      <c r="C339">
        <v>1</v>
      </c>
      <c r="D339" s="2">
        <v>4.86</v>
      </c>
    </row>
    <row r="340" spans="1:4" ht="12.75">
      <c r="A340" s="1">
        <f>DATE(1999,2,1)</f>
        <v>36192</v>
      </c>
      <c r="B340">
        <v>1999</v>
      </c>
      <c r="C340">
        <v>2</v>
      </c>
      <c r="D340" s="2">
        <v>4.81</v>
      </c>
    </row>
    <row r="341" spans="1:4" ht="12.75">
      <c r="A341" s="1">
        <f>DATE(1999,3,1)</f>
        <v>36220</v>
      </c>
      <c r="B341">
        <v>1999</v>
      </c>
      <c r="C341">
        <v>3</v>
      </c>
      <c r="D341" s="2">
        <v>4.81</v>
      </c>
    </row>
    <row r="342" spans="1:4" ht="12.75">
      <c r="A342" s="1">
        <f>DATE(1999,4,1)</f>
        <v>36251</v>
      </c>
      <c r="B342">
        <v>1999</v>
      </c>
      <c r="C342">
        <v>4</v>
      </c>
      <c r="D342" s="2">
        <v>4.8</v>
      </c>
    </row>
    <row r="343" spans="1:4" ht="12.75">
      <c r="A343" s="1">
        <f>DATE(1999,5,1)</f>
        <v>36281</v>
      </c>
      <c r="B343">
        <v>1999</v>
      </c>
      <c r="C343">
        <v>5</v>
      </c>
      <c r="D343" s="2">
        <v>4.78</v>
      </c>
    </row>
    <row r="344" spans="1:4" ht="12.75">
      <c r="A344" s="1">
        <f>DATE(1999,6,1)</f>
        <v>36312</v>
      </c>
      <c r="B344">
        <v>1999</v>
      </c>
      <c r="C344">
        <v>6</v>
      </c>
      <c r="D344" s="2">
        <v>4.93</v>
      </c>
    </row>
    <row r="345" spans="1:4" ht="12.75">
      <c r="A345" s="1">
        <f>DATE(1999,7,1)</f>
        <v>36342</v>
      </c>
      <c r="B345">
        <v>1999</v>
      </c>
      <c r="C345">
        <v>7</v>
      </c>
      <c r="D345" s="2">
        <v>5.07</v>
      </c>
    </row>
    <row r="346" spans="1:4" ht="12.75">
      <c r="A346" s="1">
        <f>DATE(1999,8,1)</f>
        <v>36373</v>
      </c>
      <c r="B346">
        <v>1999</v>
      </c>
      <c r="C346">
        <v>8</v>
      </c>
      <c r="D346" s="2">
        <v>5.2</v>
      </c>
    </row>
    <row r="347" spans="1:4" ht="12.75">
      <c r="A347" s="1">
        <f>DATE(1999,9,1)</f>
        <v>36404</v>
      </c>
      <c r="B347">
        <v>1999</v>
      </c>
      <c r="C347">
        <v>9</v>
      </c>
      <c r="D347" s="2">
        <v>5.31</v>
      </c>
    </row>
    <row r="348" spans="1:4" ht="12.75">
      <c r="A348" s="1">
        <f>DATE(1999,10,1)</f>
        <v>36434</v>
      </c>
      <c r="B348">
        <v>1999</v>
      </c>
      <c r="C348">
        <v>10</v>
      </c>
      <c r="D348" s="2">
        <v>5.32</v>
      </c>
    </row>
    <row r="349" spans="1:4" ht="12.75">
      <c r="A349" s="1">
        <f>DATE(1999,11,1)</f>
        <v>36465</v>
      </c>
      <c r="B349">
        <v>1999</v>
      </c>
      <c r="C349">
        <v>11</v>
      </c>
      <c r="D349" s="2">
        <v>5.49</v>
      </c>
    </row>
    <row r="350" spans="1:4" ht="12.75">
      <c r="A350" s="1">
        <f>DATE(1999,12,1)</f>
        <v>36495</v>
      </c>
      <c r="B350">
        <v>1999</v>
      </c>
      <c r="C350">
        <v>12</v>
      </c>
      <c r="D350" s="2">
        <v>6.3</v>
      </c>
    </row>
    <row r="351" spans="1:4" ht="12.75">
      <c r="A351" s="1">
        <f>DATE(2000,1,1)</f>
        <v>36526</v>
      </c>
      <c r="B351">
        <v>2000</v>
      </c>
      <c r="C351">
        <v>1</v>
      </c>
      <c r="D351" s="2">
        <v>5.71</v>
      </c>
    </row>
    <row r="352" spans="1:4" ht="12.75">
      <c r="A352" s="1">
        <f>DATE(2000,2,1)</f>
        <v>36557</v>
      </c>
      <c r="B352">
        <v>2000</v>
      </c>
      <c r="C352">
        <v>2</v>
      </c>
      <c r="D352" s="2">
        <v>5.8</v>
      </c>
    </row>
    <row r="353" spans="1:4" ht="12.75">
      <c r="A353" s="1">
        <f>DATE(2000,3,1)</f>
        <v>36586</v>
      </c>
      <c r="B353">
        <v>2000</v>
      </c>
      <c r="C353">
        <v>3</v>
      </c>
      <c r="D353" s="2">
        <v>5.97</v>
      </c>
    </row>
    <row r="354" spans="1:4" ht="12.75">
      <c r="A354" s="1">
        <f>DATE(2000,4,1)</f>
        <v>36617</v>
      </c>
      <c r="B354">
        <v>2000</v>
      </c>
      <c r="C354">
        <v>4</v>
      </c>
      <c r="D354" s="2">
        <v>6.07</v>
      </c>
    </row>
    <row r="355" spans="1:4" ht="12.75">
      <c r="A355" s="1">
        <f>DATE(2000,5,1)</f>
        <v>36647</v>
      </c>
      <c r="B355">
        <v>2000</v>
      </c>
      <c r="C355">
        <v>5</v>
      </c>
      <c r="D355" s="2">
        <v>6.47</v>
      </c>
    </row>
    <row r="356" spans="1:4" ht="12.75">
      <c r="A356" s="1">
        <f>DATE(2000,6,1)</f>
        <v>36678</v>
      </c>
      <c r="B356">
        <v>2000</v>
      </c>
      <c r="C356">
        <v>6</v>
      </c>
      <c r="D356" s="2">
        <v>6.58</v>
      </c>
    </row>
    <row r="357" spans="1:4" ht="12.75">
      <c r="A357" s="1">
        <f>DATE(2000,7,1)</f>
        <v>36708</v>
      </c>
      <c r="B357">
        <v>2000</v>
      </c>
      <c r="C357">
        <v>7</v>
      </c>
      <c r="D357" s="2">
        <v>6.54</v>
      </c>
    </row>
    <row r="358" spans="1:4" ht="12.75">
      <c r="A358" s="1">
        <f>DATE(2000,8,1)</f>
        <v>36739</v>
      </c>
      <c r="B358">
        <v>2000</v>
      </c>
      <c r="C358">
        <v>8</v>
      </c>
      <c r="D358" s="2">
        <v>6.53</v>
      </c>
    </row>
    <row r="359" spans="1:4" ht="12.75">
      <c r="A359" s="1">
        <f>DATE(2000,9,1)</f>
        <v>36770</v>
      </c>
      <c r="B359">
        <v>2000</v>
      </c>
      <c r="C359">
        <v>9</v>
      </c>
      <c r="D359" s="2">
        <v>6.54</v>
      </c>
    </row>
    <row r="360" spans="1:4" ht="12.75">
      <c r="A360" s="1">
        <f>DATE(2000,10,1)</f>
        <v>36800</v>
      </c>
      <c r="B360">
        <v>2000</v>
      </c>
      <c r="C360">
        <v>10</v>
      </c>
      <c r="D360" s="2">
        <v>6.53</v>
      </c>
    </row>
    <row r="361" spans="1:4" ht="12.75">
      <c r="A361" s="1">
        <f>DATE(2000,11,1)</f>
        <v>36831</v>
      </c>
      <c r="B361">
        <v>2000</v>
      </c>
      <c r="C361">
        <v>11</v>
      </c>
      <c r="D361" s="2">
        <v>6.54</v>
      </c>
    </row>
    <row r="362" spans="1:4" ht="12.75">
      <c r="A362" s="1">
        <f>DATE(2000,12,1)</f>
        <v>36861</v>
      </c>
      <c r="B362">
        <v>2000</v>
      </c>
      <c r="C362">
        <v>12</v>
      </c>
      <c r="D362" s="2">
        <v>6.58</v>
      </c>
    </row>
    <row r="363" spans="1:4" ht="12.75">
      <c r="A363" s="1">
        <f>DATE(2001,1,1)</f>
        <v>36892</v>
      </c>
      <c r="B363">
        <v>2001</v>
      </c>
      <c r="C363">
        <v>1</v>
      </c>
      <c r="D363" s="2">
        <v>5.79</v>
      </c>
    </row>
    <row r="364" spans="1:4" ht="12.75">
      <c r="A364" s="1">
        <f>DATE(2001,2,1)</f>
        <v>36923</v>
      </c>
      <c r="B364">
        <v>2001</v>
      </c>
      <c r="C364">
        <v>2</v>
      </c>
      <c r="D364" s="2">
        <v>5.44</v>
      </c>
    </row>
    <row r="365" spans="1:4" ht="12.75">
      <c r="A365" s="1">
        <f>DATE(2001,3,1)</f>
        <v>36951</v>
      </c>
      <c r="B365">
        <v>2001</v>
      </c>
      <c r="C365">
        <v>3</v>
      </c>
      <c r="D365" s="2">
        <v>5.06</v>
      </c>
    </row>
    <row r="366" spans="1:4" ht="12.75">
      <c r="A366" s="1">
        <f>DATE(2001,4,1)</f>
        <v>36982</v>
      </c>
      <c r="B366">
        <v>2001</v>
      </c>
      <c r="C366">
        <v>4</v>
      </c>
      <c r="D366" s="2">
        <v>4.76</v>
      </c>
    </row>
    <row r="367" spans="1:4" ht="12.75">
      <c r="A367" s="1">
        <f>DATE(2001,5,1)</f>
        <v>37012</v>
      </c>
      <c r="B367">
        <v>2001</v>
      </c>
      <c r="C367">
        <v>5</v>
      </c>
      <c r="D367" s="2">
        <v>4.08</v>
      </c>
    </row>
    <row r="368" spans="1:4" ht="12.75">
      <c r="A368" s="1">
        <f>DATE(2001,6,1)</f>
        <v>37043</v>
      </c>
      <c r="B368">
        <v>2001</v>
      </c>
      <c r="C368">
        <v>6</v>
      </c>
      <c r="D368" s="2">
        <v>3.83</v>
      </c>
    </row>
    <row r="369" spans="1:4" ht="12.75">
      <c r="A369" s="1">
        <f>DATE(2001,7,1)</f>
        <v>37073</v>
      </c>
      <c r="B369">
        <v>2001</v>
      </c>
      <c r="C369">
        <v>7</v>
      </c>
      <c r="D369" s="2">
        <v>3.74</v>
      </c>
    </row>
    <row r="370" spans="1:4" ht="12.75">
      <c r="A370" s="1">
        <f>DATE(2001,8,1)</f>
        <v>37104</v>
      </c>
      <c r="B370">
        <v>2001</v>
      </c>
      <c r="C370">
        <v>8</v>
      </c>
      <c r="D370" s="2">
        <v>3.55</v>
      </c>
    </row>
    <row r="371" spans="1:4" ht="12.75">
      <c r="A371" s="1">
        <f>DATE(2001,9,1)</f>
        <v>37135</v>
      </c>
      <c r="B371">
        <v>2001</v>
      </c>
      <c r="C371">
        <v>9</v>
      </c>
      <c r="D371" s="2">
        <v>2.94</v>
      </c>
    </row>
    <row r="372" spans="1:4" ht="12.75">
      <c r="A372" s="1">
        <f>DATE(2001,10,1)</f>
        <v>37165</v>
      </c>
      <c r="B372">
        <v>2001</v>
      </c>
      <c r="C372">
        <v>10</v>
      </c>
      <c r="D372" s="2">
        <v>2.41</v>
      </c>
    </row>
    <row r="373" spans="1:4" ht="12.75">
      <c r="A373" s="1">
        <f>DATE(2001,11,1)</f>
        <v>37196</v>
      </c>
      <c r="B373">
        <v>2001</v>
      </c>
      <c r="C373">
        <v>11</v>
      </c>
      <c r="D373" s="2">
        <v>2.06</v>
      </c>
    </row>
    <row r="374" spans="1:4" ht="12.75">
      <c r="A374" s="1">
        <f>DATE(2001,12,1)</f>
        <v>37226</v>
      </c>
      <c r="B374">
        <v>2001</v>
      </c>
      <c r="C374">
        <v>12</v>
      </c>
      <c r="D374" s="2">
        <v>1.88</v>
      </c>
    </row>
    <row r="375" spans="1:4" ht="12.75">
      <c r="A375" s="1">
        <f>DATE(2002,1,1)</f>
        <v>37257</v>
      </c>
      <c r="B375">
        <v>2002</v>
      </c>
      <c r="C375">
        <v>1</v>
      </c>
      <c r="D375" s="2">
        <v>1.74</v>
      </c>
    </row>
    <row r="376" spans="1:4" ht="12.75">
      <c r="A376" s="1">
        <f>DATE(2002,2,1)</f>
        <v>37288</v>
      </c>
      <c r="B376">
        <v>2002</v>
      </c>
      <c r="C376">
        <v>2</v>
      </c>
      <c r="D376" s="2">
        <v>1.78</v>
      </c>
    </row>
    <row r="377" spans="1:4" ht="12.75">
      <c r="A377" s="1">
        <f>DATE(2002,3,1)</f>
        <v>37316</v>
      </c>
      <c r="B377">
        <v>2002</v>
      </c>
      <c r="C377">
        <v>3</v>
      </c>
      <c r="D377" s="2">
        <v>1.83</v>
      </c>
    </row>
    <row r="378" spans="1:4" ht="12.75">
      <c r="A378" s="1">
        <f>DATE(2002,4,1)</f>
        <v>37347</v>
      </c>
      <c r="B378">
        <v>2002</v>
      </c>
      <c r="C378">
        <v>4</v>
      </c>
      <c r="D378" s="2">
        <v>1.79</v>
      </c>
    </row>
    <row r="379" spans="1:4" ht="12.75">
      <c r="A379" s="1">
        <f>DATE(2002,5,1)</f>
        <v>37377</v>
      </c>
      <c r="B379">
        <v>2002</v>
      </c>
      <c r="C379">
        <v>5</v>
      </c>
      <c r="D379" s="2">
        <v>1.78</v>
      </c>
    </row>
    <row r="380" spans="1:4" ht="12.75">
      <c r="A380" s="1">
        <f>DATE(2002,6,1)</f>
        <v>37408</v>
      </c>
      <c r="B380">
        <v>2002</v>
      </c>
      <c r="C380">
        <v>6</v>
      </c>
      <c r="D380" s="2">
        <v>1.78</v>
      </c>
    </row>
    <row r="381" spans="1:4" ht="12.75">
      <c r="A381" s="1">
        <f>DATE(2002,7,1)</f>
        <v>37438</v>
      </c>
      <c r="B381">
        <v>2002</v>
      </c>
      <c r="C381">
        <v>7</v>
      </c>
      <c r="D381" s="2">
        <v>1.77</v>
      </c>
    </row>
    <row r="382" spans="1:4" ht="12.75">
      <c r="A382" s="1">
        <f>DATE(2002,8,1)</f>
        <v>37469</v>
      </c>
      <c r="B382">
        <v>2002</v>
      </c>
      <c r="C382">
        <v>8</v>
      </c>
      <c r="D382" s="2">
        <v>1.74</v>
      </c>
    </row>
    <row r="383" spans="1:4" ht="12.75">
      <c r="A383" s="1">
        <f>DATE(2002,9,1)</f>
        <v>37500</v>
      </c>
      <c r="B383">
        <v>2002</v>
      </c>
      <c r="C383">
        <v>9</v>
      </c>
      <c r="D383" s="2">
        <v>1.77</v>
      </c>
    </row>
    <row r="384" spans="1:4" ht="12.75">
      <c r="A384" s="1">
        <f>DATE(2002,10,1)</f>
        <v>37530</v>
      </c>
      <c r="B384">
        <v>2002</v>
      </c>
      <c r="C384">
        <v>10</v>
      </c>
      <c r="D384" s="2">
        <v>1.75</v>
      </c>
    </row>
    <row r="385" spans="1:4" ht="12.75">
      <c r="A385" s="1">
        <f>DATE(2002,11,1)</f>
        <v>37561</v>
      </c>
      <c r="B385">
        <v>2002</v>
      </c>
      <c r="C385">
        <v>11</v>
      </c>
      <c r="D385" s="2">
        <v>1.37</v>
      </c>
    </row>
    <row r="386" spans="1:4" ht="12.75">
      <c r="A386" s="1">
        <f>DATE(2002,12,1)</f>
        <v>37591</v>
      </c>
      <c r="B386">
        <v>2002</v>
      </c>
      <c r="C386">
        <v>12</v>
      </c>
      <c r="D386" s="2">
        <v>1.35</v>
      </c>
    </row>
    <row r="387" spans="1:4" ht="12.75">
      <c r="A387" s="1">
        <f>DATE(2003,1,1)</f>
        <v>37622</v>
      </c>
      <c r="B387">
        <v>2003</v>
      </c>
      <c r="C387">
        <v>1</v>
      </c>
      <c r="D387" s="2">
        <v>1.28</v>
      </c>
    </row>
    <row r="388" spans="1:4" ht="12.75">
      <c r="A388" s="1">
        <f>DATE(2003,2,1)</f>
        <v>37653</v>
      </c>
      <c r="B388">
        <v>2003</v>
      </c>
      <c r="C388">
        <v>2</v>
      </c>
      <c r="D388" s="2">
        <v>1.26</v>
      </c>
    </row>
    <row r="389" spans="1:4" ht="12.75">
      <c r="A389" s="1">
        <f>DATE(2003,3,1)</f>
        <v>37681</v>
      </c>
      <c r="B389">
        <v>2003</v>
      </c>
      <c r="C389">
        <v>3</v>
      </c>
      <c r="D389" s="2">
        <v>1.24</v>
      </c>
    </row>
    <row r="390" spans="1:4" ht="12.75">
      <c r="A390" s="1">
        <f>DATE(2003,4,1)</f>
        <v>37712</v>
      </c>
      <c r="B390">
        <v>2003</v>
      </c>
      <c r="C390">
        <v>4</v>
      </c>
      <c r="D390" s="2">
        <v>1.26</v>
      </c>
    </row>
    <row r="391" spans="1:4" ht="12.75">
      <c r="A391" s="1">
        <f>DATE(2003,5,1)</f>
        <v>37742</v>
      </c>
      <c r="B391">
        <v>2003</v>
      </c>
      <c r="C391">
        <v>5</v>
      </c>
      <c r="D391" s="2">
        <v>1.25</v>
      </c>
    </row>
    <row r="392" spans="1:4" ht="12.75">
      <c r="A392" s="1">
        <f>DATE(2003,6,1)</f>
        <v>37773</v>
      </c>
      <c r="B392">
        <v>2003</v>
      </c>
      <c r="C392">
        <v>6</v>
      </c>
      <c r="D392" s="2">
        <v>1.08</v>
      </c>
    </row>
    <row r="393" spans="1:4" ht="12.75">
      <c r="A393" s="1">
        <f>DATE(2003,7,1)</f>
        <v>37803</v>
      </c>
      <c r="B393">
        <v>2003</v>
      </c>
      <c r="C393">
        <v>7</v>
      </c>
      <c r="D393" s="2">
        <v>1.04</v>
      </c>
    </row>
    <row r="394" spans="1:4" ht="12.75">
      <c r="A394" s="1">
        <f>DATE(2003,8,1)</f>
        <v>37834</v>
      </c>
      <c r="B394">
        <v>2003</v>
      </c>
      <c r="C394">
        <v>8</v>
      </c>
      <c r="D394" s="2">
        <v>1.05</v>
      </c>
    </row>
    <row r="395" spans="1:4" ht="12.75">
      <c r="A395" s="1">
        <f>DATE(2003,9,1)</f>
        <v>37865</v>
      </c>
      <c r="B395">
        <v>2003</v>
      </c>
      <c r="C395">
        <v>9</v>
      </c>
      <c r="D395" s="2">
        <v>1.06</v>
      </c>
    </row>
    <row r="396" spans="1:4" ht="12.75">
      <c r="A396" s="1">
        <f>DATE(2003,10,1)</f>
        <v>37895</v>
      </c>
      <c r="B396">
        <v>2003</v>
      </c>
      <c r="C396">
        <v>10</v>
      </c>
      <c r="D396" s="2">
        <v>1.05</v>
      </c>
    </row>
    <row r="397" spans="1:4" ht="12.75">
      <c r="A397" s="1">
        <f>DATE(2003,11,1)</f>
        <v>37926</v>
      </c>
      <c r="B397">
        <v>2003</v>
      </c>
      <c r="C397">
        <v>11</v>
      </c>
      <c r="D397" s="2">
        <v>1.04</v>
      </c>
    </row>
    <row r="398" spans="1:4" ht="12.75">
      <c r="A398" s="1">
        <f>DATE(2003,12,1)</f>
        <v>37956</v>
      </c>
      <c r="B398">
        <v>2003</v>
      </c>
      <c r="C398">
        <v>12</v>
      </c>
      <c r="D398" s="2">
        <v>1.08</v>
      </c>
    </row>
    <row r="399" spans="1:4" ht="12.75">
      <c r="A399" s="1">
        <f>DATE(2004,1,1)</f>
        <v>37987</v>
      </c>
      <c r="B399">
        <v>2004</v>
      </c>
      <c r="C399">
        <v>1</v>
      </c>
      <c r="D399" s="2">
        <v>1.03</v>
      </c>
    </row>
    <row r="400" spans="1:4" ht="12.75">
      <c r="A400" s="1">
        <f>DATE(2004,2,1)</f>
        <v>38018</v>
      </c>
      <c r="B400">
        <v>2004</v>
      </c>
      <c r="C400">
        <v>2</v>
      </c>
      <c r="D400" s="2">
        <v>1.02</v>
      </c>
    </row>
    <row r="401" spans="1:4" ht="12.75">
      <c r="A401" s="1">
        <f>DATE(2004,3,1)</f>
        <v>38047</v>
      </c>
      <c r="B401">
        <v>2004</v>
      </c>
      <c r="C401">
        <v>3</v>
      </c>
      <c r="D401" s="2">
        <v>1.02</v>
      </c>
    </row>
    <row r="402" spans="1:4" ht="12.75">
      <c r="A402" s="1">
        <f>DATE(2004,4,1)</f>
        <v>38078</v>
      </c>
      <c r="B402">
        <v>2004</v>
      </c>
      <c r="C402">
        <v>4</v>
      </c>
      <c r="D402" s="2">
        <v>1.02</v>
      </c>
    </row>
    <row r="403" spans="1:4" ht="12.75">
      <c r="A403" s="1">
        <f>DATE(2004,5,1)</f>
        <v>38108</v>
      </c>
      <c r="B403">
        <v>2004</v>
      </c>
      <c r="C403">
        <v>5</v>
      </c>
      <c r="D403" s="2">
        <v>1.03</v>
      </c>
    </row>
    <row r="404" spans="1:4" ht="12.75">
      <c r="A404" s="1">
        <f>DATE(2004,6,1)</f>
        <v>38139</v>
      </c>
      <c r="B404">
        <v>2004</v>
      </c>
      <c r="C404">
        <v>6</v>
      </c>
      <c r="D404" s="2">
        <v>1.18</v>
      </c>
    </row>
    <row r="405" spans="1:4" ht="12.75">
      <c r="A405" s="1">
        <f>DATE(2004,7,1)</f>
        <v>38169</v>
      </c>
      <c r="B405">
        <v>2004</v>
      </c>
      <c r="C405">
        <v>7</v>
      </c>
      <c r="D405" s="2">
        <v>1.35</v>
      </c>
    </row>
    <row r="406" spans="1:4" ht="12.75">
      <c r="A406" s="1">
        <f>DATE(2004,8,1)</f>
        <v>38200</v>
      </c>
      <c r="B406">
        <v>2004</v>
      </c>
      <c r="C406">
        <v>8</v>
      </c>
      <c r="D406" s="2">
        <v>1.52</v>
      </c>
    </row>
    <row r="407" spans="1:4" ht="12.75">
      <c r="A407" s="1">
        <f>DATE(2004,9,1)</f>
        <v>38231</v>
      </c>
      <c r="B407">
        <v>2004</v>
      </c>
      <c r="C407">
        <v>9</v>
      </c>
      <c r="D407" s="2">
        <v>1.72</v>
      </c>
    </row>
    <row r="408" spans="1:4" ht="12.75">
      <c r="A408" s="1">
        <f>DATE(2004,10,1)</f>
        <v>38261</v>
      </c>
      <c r="B408">
        <v>2004</v>
      </c>
      <c r="C408">
        <v>10</v>
      </c>
      <c r="D408" s="2">
        <v>1.84</v>
      </c>
    </row>
    <row r="409" spans="1:4" ht="12.75">
      <c r="A409" s="1">
        <f>DATE(2004,11,1)</f>
        <v>38292</v>
      </c>
      <c r="B409">
        <v>2004</v>
      </c>
      <c r="C409">
        <v>11</v>
      </c>
      <c r="D409" s="2">
        <v>2.06</v>
      </c>
    </row>
    <row r="410" spans="1:4" ht="12.75">
      <c r="A410" s="1">
        <f>DATE(2004,12,1)</f>
        <v>38322</v>
      </c>
      <c r="B410">
        <v>2004</v>
      </c>
      <c r="C410">
        <v>12</v>
      </c>
      <c r="D410" s="2">
        <v>2.32</v>
      </c>
    </row>
    <row r="411" spans="1:4" ht="12.75">
      <c r="A411" s="1">
        <f>DATE(2005,1,1)</f>
        <v>38353</v>
      </c>
      <c r="B411">
        <v>2005</v>
      </c>
      <c r="C411">
        <v>1</v>
      </c>
      <c r="D411" s="2">
        <v>2.42</v>
      </c>
    </row>
    <row r="412" spans="1:4" ht="12.75">
      <c r="A412" s="1">
        <f>DATE(2005,2,1)</f>
        <v>38384</v>
      </c>
      <c r="B412">
        <v>2005</v>
      </c>
      <c r="C412">
        <v>2</v>
      </c>
      <c r="D412" s="2">
        <v>2.55</v>
      </c>
    </row>
    <row r="413" spans="1:4" ht="12.75">
      <c r="A413" s="1">
        <f>DATE(2005,3,1)</f>
        <v>38412</v>
      </c>
      <c r="B413">
        <v>2005</v>
      </c>
      <c r="C413">
        <v>3</v>
      </c>
      <c r="D413" s="2">
        <v>2.75</v>
      </c>
    </row>
    <row r="414" spans="1:4" ht="12.75">
      <c r="A414" s="1">
        <f>DATE(2005,4,1)</f>
        <v>38443</v>
      </c>
      <c r="B414">
        <v>2005</v>
      </c>
      <c r="C414">
        <v>4</v>
      </c>
      <c r="D414" s="2">
        <v>2.92</v>
      </c>
    </row>
    <row r="415" spans="1:4" ht="12.75">
      <c r="A415" s="1">
        <f>DATE(2005,5,1)</f>
        <v>38473</v>
      </c>
      <c r="B415">
        <v>2005</v>
      </c>
      <c r="C415">
        <v>5</v>
      </c>
      <c r="D415" s="2">
        <v>3.03</v>
      </c>
    </row>
    <row r="416" spans="1:4" ht="12.75">
      <c r="A416" s="1">
        <f>DATE(2005,6,1)</f>
        <v>38504</v>
      </c>
      <c r="B416">
        <v>2005</v>
      </c>
      <c r="C416">
        <v>6</v>
      </c>
      <c r="D416" s="2">
        <v>3.19</v>
      </c>
    </row>
    <row r="417" spans="1:4" ht="12.75">
      <c r="A417" s="1">
        <f>DATE(2005,7,1)</f>
        <v>38534</v>
      </c>
      <c r="B417">
        <v>2005</v>
      </c>
      <c r="C417">
        <v>7</v>
      </c>
      <c r="D417" s="2">
        <v>3.36</v>
      </c>
    </row>
    <row r="418" spans="1:4" ht="12.75">
      <c r="A418" s="1">
        <f>DATE(2005,8,1)</f>
        <v>38565</v>
      </c>
      <c r="B418">
        <v>2005</v>
      </c>
      <c r="C418">
        <v>8</v>
      </c>
      <c r="D418" s="2">
        <v>3.54</v>
      </c>
    </row>
    <row r="419" spans="1:4" ht="12.75">
      <c r="A419" s="1">
        <f>DATE(2005,9,1)</f>
        <v>38596</v>
      </c>
      <c r="B419">
        <v>2005</v>
      </c>
      <c r="C419">
        <v>9</v>
      </c>
      <c r="D419" s="2">
        <v>3.72</v>
      </c>
    </row>
    <row r="420" spans="1:4" ht="12.75">
      <c r="A420" s="1">
        <f>DATE(2005,10,1)</f>
        <v>38626</v>
      </c>
      <c r="B420">
        <v>2005</v>
      </c>
      <c r="C420">
        <v>10</v>
      </c>
      <c r="D420" s="2">
        <v>3.95</v>
      </c>
    </row>
    <row r="421" spans="1:4" ht="12.75">
      <c r="A421" s="1">
        <f>DATE(2005,11,1)</f>
        <v>38657</v>
      </c>
      <c r="B421">
        <v>2005</v>
      </c>
      <c r="C421">
        <v>11</v>
      </c>
      <c r="D421" s="2">
        <v>4.14</v>
      </c>
    </row>
    <row r="422" spans="1:4" ht="12.75">
      <c r="A422" s="1">
        <f>DATE(2005,12,1)</f>
        <v>38687</v>
      </c>
      <c r="B422">
        <v>2005</v>
      </c>
      <c r="C422">
        <v>12</v>
      </c>
      <c r="D422" s="2">
        <v>4.34</v>
      </c>
    </row>
    <row r="423" spans="1:4" ht="12.75">
      <c r="A423" s="1">
        <f>DATE(2006,1,1)</f>
        <v>38718</v>
      </c>
      <c r="B423">
        <v>2006</v>
      </c>
      <c r="C423">
        <v>1</v>
      </c>
      <c r="D423" s="2">
        <v>4.48</v>
      </c>
    </row>
    <row r="424" spans="1:4" ht="12.75">
      <c r="A424" s="1">
        <f>DATE(2006,2,1)</f>
        <v>38749</v>
      </c>
      <c r="B424">
        <v>2006</v>
      </c>
      <c r="C424">
        <v>2</v>
      </c>
      <c r="D424" s="2">
        <v>4.58</v>
      </c>
    </row>
    <row r="425" spans="1:4" ht="12.75">
      <c r="A425" s="1">
        <f>DATE(2006,3,1)</f>
        <v>38777</v>
      </c>
      <c r="B425">
        <v>2006</v>
      </c>
      <c r="C425">
        <v>3</v>
      </c>
      <c r="D425" s="2">
        <v>4.75</v>
      </c>
    </row>
    <row r="426" spans="1:4" ht="12.75">
      <c r="A426" s="1">
        <f>DATE(2006,4,1)</f>
        <v>38808</v>
      </c>
      <c r="B426">
        <v>2006</v>
      </c>
      <c r="C426">
        <v>4</v>
      </c>
      <c r="D426" s="2">
        <v>4.91</v>
      </c>
    </row>
    <row r="427" spans="1:4" ht="12.75">
      <c r="A427" s="1">
        <f>DATE(2006,5,1)</f>
        <v>38838</v>
      </c>
      <c r="B427">
        <v>2006</v>
      </c>
      <c r="C427">
        <v>5</v>
      </c>
      <c r="D427" s="2">
        <v>5.07</v>
      </c>
    </row>
    <row r="428" spans="1:4" ht="12.75">
      <c r="A428" s="1">
        <f>DATE(2006,6,1)</f>
        <v>38869</v>
      </c>
      <c r="B428">
        <v>2006</v>
      </c>
      <c r="C428">
        <v>6</v>
      </c>
      <c r="D428" s="2">
        <v>5.24</v>
      </c>
    </row>
    <row r="429" spans="1:4" ht="12.75">
      <c r="A429" s="1">
        <f>DATE(2006,7,1)</f>
        <v>38899</v>
      </c>
      <c r="B429">
        <v>2006</v>
      </c>
      <c r="C429">
        <v>7</v>
      </c>
      <c r="D429" s="2">
        <v>5.37</v>
      </c>
    </row>
    <row r="430" spans="1:4" ht="12.75">
      <c r="A430" s="1">
        <f>DATE(2006,8,1)</f>
        <v>38930</v>
      </c>
      <c r="B430">
        <v>2006</v>
      </c>
      <c r="C430">
        <v>8</v>
      </c>
      <c r="D430" s="2">
        <v>5.33</v>
      </c>
    </row>
    <row r="431" spans="1:4" ht="12.75">
      <c r="A431" s="1">
        <f>DATE(2006,9,1)</f>
        <v>38961</v>
      </c>
      <c r="B431">
        <v>2006</v>
      </c>
      <c r="C431">
        <v>9</v>
      </c>
      <c r="D431" s="2">
        <v>5.32</v>
      </c>
    </row>
    <row r="432" spans="1:4" ht="12.75">
      <c r="A432" s="1">
        <f>DATE(2006,10,1)</f>
        <v>38991</v>
      </c>
      <c r="B432">
        <v>2006</v>
      </c>
      <c r="C432">
        <v>10</v>
      </c>
      <c r="D432" s="2">
        <v>5.32</v>
      </c>
    </row>
    <row r="433" spans="1:4" ht="12.75">
      <c r="A433" s="1">
        <f>DATE(2006,11,1)</f>
        <v>39022</v>
      </c>
      <c r="B433">
        <v>2006</v>
      </c>
      <c r="C433">
        <v>11</v>
      </c>
      <c r="D433" s="2">
        <v>5.32</v>
      </c>
    </row>
    <row r="434" spans="1:4" ht="12.75">
      <c r="A434" s="1">
        <f>DATE(2006,12,1)</f>
        <v>39052</v>
      </c>
      <c r="B434">
        <v>2006</v>
      </c>
      <c r="C434">
        <v>12</v>
      </c>
      <c r="D434" s="2">
        <v>5.35</v>
      </c>
    </row>
    <row r="435" spans="1:4" ht="12.75">
      <c r="A435" s="1">
        <f>DATE(2007,1,1)</f>
        <v>39083</v>
      </c>
      <c r="B435">
        <v>2007</v>
      </c>
      <c r="C435">
        <v>1</v>
      </c>
      <c r="D435" s="2">
        <v>5.32</v>
      </c>
    </row>
    <row r="436" spans="1:4" ht="12.75">
      <c r="A436" s="1">
        <f>DATE(2007,2,1)</f>
        <v>39114</v>
      </c>
      <c r="B436">
        <v>2007</v>
      </c>
      <c r="C436">
        <v>2</v>
      </c>
      <c r="D436" s="2">
        <v>5.32</v>
      </c>
    </row>
    <row r="437" spans="1:4" ht="12.75">
      <c r="A437" s="1">
        <f>DATE(2007,3,1)</f>
        <v>39142</v>
      </c>
      <c r="B437">
        <v>2007</v>
      </c>
      <c r="C437">
        <v>3</v>
      </c>
      <c r="D437" s="2">
        <v>5.32</v>
      </c>
    </row>
    <row r="438" spans="1:4" ht="12.75">
      <c r="A438" s="1">
        <f>DATE(2007,4,1)</f>
        <v>39173</v>
      </c>
      <c r="B438">
        <v>2007</v>
      </c>
      <c r="C438">
        <v>4</v>
      </c>
      <c r="D438" s="2">
        <v>5.31</v>
      </c>
    </row>
    <row r="439" spans="1:4" ht="12.75">
      <c r="A439" s="1">
        <f>DATE(2007,5,1)</f>
        <v>39203</v>
      </c>
      <c r="B439">
        <v>2007</v>
      </c>
      <c r="C439">
        <v>5</v>
      </c>
      <c r="D439" s="2">
        <v>5.32</v>
      </c>
    </row>
    <row r="440" spans="1:4" ht="12.75">
      <c r="A440" s="1">
        <f>DATE(2007,6,1)</f>
        <v>39234</v>
      </c>
      <c r="B440">
        <v>2007</v>
      </c>
      <c r="C440">
        <v>6</v>
      </c>
      <c r="D440" s="2">
        <v>5.32</v>
      </c>
    </row>
    <row r="441" spans="1:4" ht="12.75">
      <c r="A441" s="1">
        <f>DATE(2007,7,1)</f>
        <v>39264</v>
      </c>
      <c r="B441">
        <v>2007</v>
      </c>
      <c r="C441">
        <v>7</v>
      </c>
      <c r="D441" s="2">
        <v>5.32</v>
      </c>
    </row>
    <row r="442" spans="1:4" ht="12.75">
      <c r="A442" s="1">
        <f>DATE(2007,8,1)</f>
        <v>39295</v>
      </c>
      <c r="B442">
        <v>2007</v>
      </c>
      <c r="C442">
        <v>8</v>
      </c>
      <c r="D442" s="2">
        <v>5.53</v>
      </c>
    </row>
    <row r="443" spans="1:4" ht="12.75">
      <c r="A443" s="1">
        <f>DATE(2007,9,1)</f>
        <v>39326</v>
      </c>
      <c r="B443">
        <v>2007</v>
      </c>
      <c r="C443">
        <v>9</v>
      </c>
      <c r="D443" s="2">
        <v>5.5</v>
      </c>
    </row>
    <row r="444" spans="1:4" ht="12.75">
      <c r="A444" s="1">
        <f>DATE(2007,10,1)</f>
        <v>39356</v>
      </c>
      <c r="B444">
        <v>2007</v>
      </c>
      <c r="C444">
        <v>10</v>
      </c>
      <c r="D444" s="2">
        <v>5.01</v>
      </c>
    </row>
    <row r="445" spans="1:4" ht="12.75">
      <c r="A445" s="1">
        <f>DATE(2007,11,1)</f>
        <v>39387</v>
      </c>
      <c r="B445">
        <v>2007</v>
      </c>
      <c r="C445">
        <v>11</v>
      </c>
      <c r="D445" s="2">
        <v>4.83</v>
      </c>
    </row>
    <row r="446" spans="1:4" ht="12.75">
      <c r="A446" s="1">
        <f>DATE(2007,12,1)</f>
        <v>39417</v>
      </c>
      <c r="B446">
        <v>2007</v>
      </c>
      <c r="C446">
        <v>12</v>
      </c>
      <c r="D446" s="2">
        <v>5.23</v>
      </c>
    </row>
    <row r="447" spans="1:4" ht="12.75">
      <c r="A447" s="1">
        <f>DATE(2008,1,1)</f>
        <v>39448</v>
      </c>
      <c r="B447">
        <v>2008</v>
      </c>
      <c r="C447">
        <v>1</v>
      </c>
      <c r="D447" s="2">
        <v>3.93</v>
      </c>
    </row>
    <row r="448" spans="1:4" ht="12.75">
      <c r="A448" s="1">
        <f>DATE(2008,2,1)</f>
        <v>39479</v>
      </c>
      <c r="B448">
        <v>2008</v>
      </c>
      <c r="C448">
        <v>2</v>
      </c>
      <c r="D448" s="2">
        <v>3.17</v>
      </c>
    </row>
    <row r="449" spans="1:4" ht="12.75">
      <c r="A449" s="1">
        <f>DATE(2008,3,1)</f>
        <v>39508</v>
      </c>
      <c r="B449">
        <v>2008</v>
      </c>
      <c r="C449">
        <v>3</v>
      </c>
      <c r="D449" s="2">
        <v>2.87</v>
      </c>
    </row>
    <row r="450" spans="1:4" ht="12.75">
      <c r="A450" s="1">
        <f>DATE(2008,4,1)</f>
        <v>39539</v>
      </c>
      <c r="B450">
        <v>2008</v>
      </c>
      <c r="C450">
        <v>4</v>
      </c>
      <c r="D450" s="2">
        <v>2.97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Sholom Feldblum</cp:lastModifiedBy>
  <dcterms:modified xsi:type="dcterms:W3CDTF">2008-05-04T12:35:58Z</dcterms:modified>
  <cp:category/>
  <cp:version/>
  <cp:contentType/>
  <cp:contentStatus/>
</cp:coreProperties>
</file>